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928" activeTab="0"/>
  </bookViews>
  <sheets>
    <sheet name="2_ Véh_neufs prov rég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<sst xmlns="http://schemas.openxmlformats.org/spreadsheetml/2006/main" count="48" uniqueCount="30">
  <si>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2.</t>
  </si>
  <si>
    <t xml:space="preserve">Immatriculations de véhicules neufs par province et par région </t>
  </si>
  <si>
    <t xml:space="preserve">Inschrijvingen van nieuwe voertuigen per provincie en gewest </t>
  </si>
  <si>
    <t>Brabant wallon - Waals-Brabant</t>
  </si>
  <si>
    <t>Hainaut - Henegouwen</t>
  </si>
  <si>
    <t>Luxembourg - Luxemburg</t>
  </si>
  <si>
    <t>Namur - Namen</t>
  </si>
  <si>
    <t>Région wallonne - Waals Gewest</t>
  </si>
  <si>
    <t>Liège - Luik</t>
  </si>
  <si>
    <t>Région Bruxelles-Capitale - Brussels Hoofdstedelijk Gewest</t>
  </si>
  <si>
    <t>Antwerpen - Anvers</t>
  </si>
  <si>
    <t>Limburg - Limbourg</t>
  </si>
  <si>
    <t>Oost-Vlaanderen - Flandre orientale</t>
  </si>
  <si>
    <t>Vlaams-Brabant - Brabant flamand</t>
  </si>
  <si>
    <t>West-Vlaanderen - Flandre occidentale</t>
  </si>
  <si>
    <t>Vlaams Gewest - Région flamande</t>
  </si>
  <si>
    <t>Le Royaume - Het Rijk</t>
  </si>
  <si>
    <t>Bron: FOD Mobiliteit en Vervoer - FEBIAC</t>
  </si>
  <si>
    <t>Source : SPF Mobilité &amp; Transports - FEBIAC</t>
  </si>
  <si>
    <t>Voitures pour personnes - Personenwagens</t>
  </si>
  <si>
    <t>Autobus et autocars - Autobussen en autocars</t>
  </si>
  <si>
    <t>Véhicules utilitaires (≤ 3,5 t) - Bedrijfsvoertuigen (≤ 3,5 t)</t>
  </si>
  <si>
    <t>Véhicules utilitaires (&gt; 3,5 t) - Bedrijfsvoertuigen (&gt; 3,5 t)</t>
  </si>
  <si>
    <t>Tracteurs routiers - Trekkers</t>
  </si>
  <si>
    <t>Tracteurs agricoles - Landbouwtractoren</t>
  </si>
  <si>
    <t>Cyclomoteurs et quadricycles de max 25 km/h et max 45 km/h - 
Bromfietsen en vierwielers van max 25 km/u en max 45 km/u</t>
  </si>
  <si>
    <t>Motos, tricycles et quadricycles - Motorfietsen, drie- en vierwielers</t>
  </si>
  <si>
    <t>Autres - Andere</t>
  </si>
  <si>
    <t>TOTAL - TOTAAL</t>
  </si>
  <si>
    <t>Remorques de tout type - Aanhangwagens van alle types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</si>
</sst>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.00\ _F_B_-;\-* #,##0.00\ _F_B_-;_-* \-??\ _F_B_-;_-@_-"/>
    <numFmt numFmtId="181" formatCode="0.0%"/>
    <numFmt numFmtId="182" formatCode="0.0"/>
    <numFmt numFmtId="183" formatCode="#,##0.0000"/>
    <numFmt numFmtId="184" formatCode="_-* #,##0.00&quot; FB&quot;_-;\-* #,##0.00&quot; FB&quot;_-;_-* \-??&quot; FB&quot;_-;_-@_-"/>
    <numFmt numFmtId="185" formatCode="#,##0.0;[Red]\-#,##0.0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hair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theme="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8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1" fontId="4" fillId="33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3" fontId="44" fillId="0" borderId="0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 wrapText="1"/>
    </xf>
    <xf numFmtId="3" fontId="4" fillId="33" borderId="19" xfId="0" applyNumberFormat="1" applyFont="1" applyFill="1" applyBorder="1" applyAlignment="1">
      <alignment horizontal="center" vertical="center" wrapText="1"/>
    </xf>
    <xf numFmtId="3" fontId="4" fillId="33" borderId="20" xfId="0" applyNumberFormat="1" applyFont="1" applyFill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4" fillId="33" borderId="21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56"/>
  <sheetViews>
    <sheetView tabSelected="1" zoomScale="90" zoomScaleNormal="90" zoomScalePageLayoutView="0" workbookViewId="0" topLeftCell="B12">
      <selection activeCell="BB48" sqref="BB48"/>
    </sheetView>
  </sheetViews>
  <sheetFormatPr defaultColWidth="9.140625" defaultRowHeight="12.75"/>
  <cols>
    <col min="1" max="1" width="2.7109375" style="2" customWidth="1"/>
    <col min="2" max="2" width="47.421875" style="2" customWidth="1"/>
    <col min="3" max="3" width="7.28125" style="2" bestFit="1" customWidth="1"/>
    <col min="4" max="13" width="7.28125" style="3" bestFit="1" customWidth="1"/>
    <col min="14" max="14" width="7.28125" style="3" customWidth="1"/>
    <col min="15" max="15" width="7.28125" style="3" bestFit="1" customWidth="1"/>
    <col min="16" max="16" width="6.28125" style="2" bestFit="1" customWidth="1"/>
    <col min="17" max="26" width="6.28125" style="3" bestFit="1" customWidth="1"/>
    <col min="27" max="27" width="6.28125" style="3" customWidth="1"/>
    <col min="28" max="28" width="6.57421875" style="3" bestFit="1" customWidth="1"/>
    <col min="29" max="39" width="6.28125" style="3" bestFit="1" customWidth="1"/>
    <col min="40" max="40" width="6.28125" style="3" customWidth="1"/>
    <col min="41" max="41" width="6.57421875" style="3" bestFit="1" customWidth="1"/>
    <col min="42" max="42" width="5.28125" style="2" bestFit="1" customWidth="1"/>
    <col min="43" max="45" width="5.28125" style="3" bestFit="1" customWidth="1"/>
    <col min="46" max="52" width="6.28125" style="3" bestFit="1" customWidth="1"/>
    <col min="53" max="53" width="6.28125" style="3" customWidth="1"/>
    <col min="54" max="54" width="6.28125" style="3" bestFit="1" customWidth="1"/>
    <col min="55" max="55" width="7.28125" style="2" bestFit="1" customWidth="1"/>
    <col min="56" max="65" width="7.28125" style="3" bestFit="1" customWidth="1"/>
    <col min="66" max="66" width="7.28125" style="3" customWidth="1"/>
    <col min="67" max="67" width="7.28125" style="3" bestFit="1" customWidth="1"/>
    <col min="68" max="78" width="5.28125" style="3" bestFit="1" customWidth="1"/>
    <col min="79" max="79" width="5.28125" style="3" customWidth="1"/>
    <col min="80" max="80" width="5.28125" style="3" bestFit="1" customWidth="1"/>
    <col min="81" max="87" width="7.140625" style="3" bestFit="1" customWidth="1"/>
    <col min="88" max="90" width="7.140625" style="3" customWidth="1"/>
    <col min="91" max="91" width="7.8515625" style="3" bestFit="1" customWidth="1"/>
    <col min="92" max="92" width="6.57421875" style="3" bestFit="1" customWidth="1"/>
    <col min="93" max="99" width="7.140625" style="3" bestFit="1" customWidth="1"/>
    <col min="100" max="103" width="7.140625" style="3" customWidth="1"/>
    <col min="104" max="104" width="6.57421875" style="3" bestFit="1" customWidth="1"/>
    <col min="105" max="111" width="7.140625" style="3" bestFit="1" customWidth="1"/>
    <col min="112" max="115" width="7.140625" style="3" customWidth="1"/>
    <col min="116" max="116" width="8.28125" style="3" customWidth="1"/>
    <col min="117" max="120" width="6.00390625" style="2" bestFit="1" customWidth="1"/>
    <col min="121" max="123" width="7.140625" style="2" bestFit="1" customWidth="1"/>
    <col min="124" max="127" width="7.140625" style="2" customWidth="1"/>
    <col min="128" max="128" width="8.28125" style="3" customWidth="1"/>
    <col min="129" max="135" width="8.28125" style="2" bestFit="1" customWidth="1"/>
    <col min="136" max="136" width="8.28125" style="2" customWidth="1"/>
    <col min="137" max="137" width="9.140625" style="2" customWidth="1"/>
    <col min="138" max="138" width="8.28125" style="2" bestFit="1" customWidth="1"/>
    <col min="139" max="139" width="9.140625" style="2" customWidth="1"/>
    <col min="140" max="140" width="8.28125" style="3" customWidth="1"/>
    <col min="141" max="16384" width="9.140625" style="2" customWidth="1"/>
  </cols>
  <sheetData>
    <row r="1" spans="1:2" ht="13.5">
      <c r="A1" s="1" t="s">
        <v>0</v>
      </c>
      <c r="B1" s="1" t="s">
        <v>1</v>
      </c>
    </row>
    <row r="2" ht="13.5">
      <c r="B2" s="1" t="s">
        <v>2</v>
      </c>
    </row>
    <row r="3" ht="12.75">
      <c r="B3" s="4"/>
    </row>
    <row r="4" spans="3:80" ht="12.75" customHeight="1">
      <c r="C4" s="73" t="s">
        <v>19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46" t="s">
        <v>20</v>
      </c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8"/>
      <c r="AC4" s="46" t="s">
        <v>21</v>
      </c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8"/>
      <c r="AP4" s="46" t="s">
        <v>22</v>
      </c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8"/>
      <c r="BC4" s="46" t="s">
        <v>23</v>
      </c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8"/>
      <c r="BP4" s="46" t="s">
        <v>24</v>
      </c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8"/>
    </row>
    <row r="5" spans="3:80" ht="12.75" customHeight="1">
      <c r="C5" s="76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49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  <c r="AC5" s="49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1"/>
      <c r="AP5" s="49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1"/>
      <c r="BC5" s="49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1"/>
      <c r="BP5" s="49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1"/>
    </row>
    <row r="6" spans="3:80" ht="12.75" customHeight="1"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  <c r="P6" s="49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  <c r="AC6" s="49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1"/>
      <c r="AP6" s="49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1"/>
      <c r="BC6" s="49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1"/>
      <c r="BP6" s="49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1"/>
    </row>
    <row r="7" spans="3:80" ht="12.75" customHeight="1"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  <c r="P7" s="52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4"/>
      <c r="AC7" s="52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4"/>
      <c r="AP7" s="52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4"/>
      <c r="BC7" s="52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4"/>
      <c r="BP7" s="52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4"/>
    </row>
    <row r="8" spans="2:80" ht="12.75">
      <c r="B8" s="6"/>
      <c r="C8" s="7">
        <v>2010</v>
      </c>
      <c r="D8" s="7">
        <v>2011</v>
      </c>
      <c r="E8" s="7">
        <v>2012</v>
      </c>
      <c r="F8" s="7">
        <v>2013</v>
      </c>
      <c r="G8" s="7">
        <v>2014</v>
      </c>
      <c r="H8" s="7">
        <v>2015</v>
      </c>
      <c r="I8" s="7">
        <v>2016</v>
      </c>
      <c r="J8" s="7">
        <v>2017</v>
      </c>
      <c r="K8" s="7">
        <v>2018</v>
      </c>
      <c r="L8" s="7">
        <v>2019</v>
      </c>
      <c r="M8" s="7">
        <v>2020</v>
      </c>
      <c r="N8" s="7">
        <v>2021</v>
      </c>
      <c r="O8" s="7">
        <v>2022</v>
      </c>
      <c r="P8" s="7">
        <v>2010</v>
      </c>
      <c r="Q8" s="7">
        <v>2011</v>
      </c>
      <c r="R8" s="7">
        <v>2012</v>
      </c>
      <c r="S8" s="7">
        <v>2013</v>
      </c>
      <c r="T8" s="7">
        <v>2014</v>
      </c>
      <c r="U8" s="7">
        <v>2015</v>
      </c>
      <c r="V8" s="7">
        <v>2016</v>
      </c>
      <c r="W8" s="7">
        <v>2017</v>
      </c>
      <c r="X8" s="7">
        <v>2018</v>
      </c>
      <c r="Y8" s="7">
        <v>2019</v>
      </c>
      <c r="Z8" s="7">
        <v>2020</v>
      </c>
      <c r="AA8" s="7">
        <v>2021</v>
      </c>
      <c r="AB8" s="7">
        <v>2022</v>
      </c>
      <c r="AC8" s="7">
        <v>2010</v>
      </c>
      <c r="AD8" s="7">
        <v>2011</v>
      </c>
      <c r="AE8" s="7">
        <v>2012</v>
      </c>
      <c r="AF8" s="7">
        <v>2013</v>
      </c>
      <c r="AG8" s="7">
        <v>2014</v>
      </c>
      <c r="AH8" s="7">
        <v>2015</v>
      </c>
      <c r="AI8" s="7">
        <v>2016</v>
      </c>
      <c r="AJ8" s="7">
        <v>2017</v>
      </c>
      <c r="AK8" s="7">
        <v>2018</v>
      </c>
      <c r="AL8" s="7">
        <v>2019</v>
      </c>
      <c r="AM8" s="7">
        <v>2020</v>
      </c>
      <c r="AN8" s="7">
        <v>2021</v>
      </c>
      <c r="AO8" s="7">
        <v>2022</v>
      </c>
      <c r="AP8" s="7">
        <v>2010</v>
      </c>
      <c r="AQ8" s="7">
        <v>2011</v>
      </c>
      <c r="AR8" s="7">
        <v>2012</v>
      </c>
      <c r="AS8" s="7">
        <v>2013</v>
      </c>
      <c r="AT8" s="7">
        <v>2014</v>
      </c>
      <c r="AU8" s="7">
        <v>2015</v>
      </c>
      <c r="AV8" s="7">
        <v>2016</v>
      </c>
      <c r="AW8" s="7">
        <v>2017</v>
      </c>
      <c r="AX8" s="7">
        <v>2018</v>
      </c>
      <c r="AY8" s="7">
        <v>2019</v>
      </c>
      <c r="AZ8" s="7">
        <v>2020</v>
      </c>
      <c r="BA8" s="7">
        <v>2021</v>
      </c>
      <c r="BB8" s="7">
        <v>2022</v>
      </c>
      <c r="BC8" s="7">
        <v>2010</v>
      </c>
      <c r="BD8" s="7">
        <v>2011</v>
      </c>
      <c r="BE8" s="7">
        <v>2012</v>
      </c>
      <c r="BF8" s="7">
        <v>2013</v>
      </c>
      <c r="BG8" s="7">
        <v>2014</v>
      </c>
      <c r="BH8" s="7">
        <v>2015</v>
      </c>
      <c r="BI8" s="7">
        <v>2016</v>
      </c>
      <c r="BJ8" s="7">
        <v>2017</v>
      </c>
      <c r="BK8" s="7">
        <v>2018</v>
      </c>
      <c r="BL8" s="7">
        <v>2019</v>
      </c>
      <c r="BM8" s="7">
        <v>2020</v>
      </c>
      <c r="BN8" s="7">
        <v>2021</v>
      </c>
      <c r="BO8" s="7">
        <v>2022</v>
      </c>
      <c r="BP8" s="7">
        <v>2010</v>
      </c>
      <c r="BQ8" s="7">
        <v>2011</v>
      </c>
      <c r="BR8" s="7">
        <v>2012</v>
      </c>
      <c r="BS8" s="7">
        <v>2013</v>
      </c>
      <c r="BT8" s="7">
        <v>2014</v>
      </c>
      <c r="BU8" s="7">
        <v>2015</v>
      </c>
      <c r="BV8" s="7">
        <v>2016</v>
      </c>
      <c r="BW8" s="7">
        <v>2017</v>
      </c>
      <c r="BX8" s="7">
        <v>2018</v>
      </c>
      <c r="BY8" s="7">
        <v>2019</v>
      </c>
      <c r="BZ8" s="7">
        <v>2020</v>
      </c>
      <c r="CA8" s="7">
        <v>2021</v>
      </c>
      <c r="CB8" s="7">
        <v>2022</v>
      </c>
    </row>
    <row r="9" spans="3:80" ht="12.75">
      <c r="C9" s="3"/>
      <c r="M9" s="8"/>
      <c r="N9" s="8"/>
      <c r="O9" s="9"/>
      <c r="P9" s="10"/>
      <c r="Q9" s="11"/>
      <c r="R9" s="11"/>
      <c r="S9" s="11"/>
      <c r="T9" s="11"/>
      <c r="U9" s="11"/>
      <c r="V9" s="11"/>
      <c r="W9" s="11"/>
      <c r="X9" s="11"/>
      <c r="Z9" s="8"/>
      <c r="AA9" s="8"/>
      <c r="AB9" s="9"/>
      <c r="AC9" s="10"/>
      <c r="AM9" s="8"/>
      <c r="AN9" s="8"/>
      <c r="AO9" s="9"/>
      <c r="AP9" s="10"/>
      <c r="AQ9" s="11"/>
      <c r="AR9" s="11"/>
      <c r="AS9" s="11"/>
      <c r="AT9" s="11"/>
      <c r="AU9" s="11"/>
      <c r="AV9" s="11"/>
      <c r="AW9" s="11"/>
      <c r="AX9" s="11"/>
      <c r="AY9" s="11"/>
      <c r="AZ9" s="12"/>
      <c r="BA9" s="12"/>
      <c r="BB9" s="9"/>
      <c r="BC9" s="10"/>
      <c r="BM9" s="8"/>
      <c r="BN9" s="8"/>
      <c r="BO9" s="9"/>
      <c r="BP9" s="10"/>
      <c r="BQ9" s="11"/>
      <c r="BR9" s="11"/>
      <c r="BS9" s="11"/>
      <c r="BT9" s="11"/>
      <c r="BU9" s="11"/>
      <c r="BV9" s="11"/>
      <c r="BW9" s="11"/>
      <c r="BX9" s="11"/>
      <c r="BY9" s="11"/>
      <c r="BZ9" s="12"/>
      <c r="CA9" s="12"/>
      <c r="CB9" s="9"/>
    </row>
    <row r="10" spans="2:80" s="4" customFormat="1" ht="12.75">
      <c r="B10" s="2" t="s">
        <v>9</v>
      </c>
      <c r="C10" s="13">
        <v>87499</v>
      </c>
      <c r="D10" s="13">
        <v>87804</v>
      </c>
      <c r="E10" s="13">
        <v>82349</v>
      </c>
      <c r="F10" s="13">
        <v>78306</v>
      </c>
      <c r="G10" s="13">
        <v>78470</v>
      </c>
      <c r="H10" s="13">
        <v>81790</v>
      </c>
      <c r="I10" s="13">
        <v>76135</v>
      </c>
      <c r="J10" s="13">
        <v>75368</v>
      </c>
      <c r="K10" s="13">
        <v>74568</v>
      </c>
      <c r="L10" s="13">
        <v>75112</v>
      </c>
      <c r="M10" s="14">
        <v>57655</v>
      </c>
      <c r="N10" s="14">
        <v>49521</v>
      </c>
      <c r="O10" s="15">
        <v>45541</v>
      </c>
      <c r="P10" s="10">
        <v>196</v>
      </c>
      <c r="Q10" s="16">
        <v>36</v>
      </c>
      <c r="R10" s="16">
        <v>42</v>
      </c>
      <c r="S10" s="16">
        <v>42</v>
      </c>
      <c r="T10" s="16">
        <v>234</v>
      </c>
      <c r="U10" s="16">
        <v>71</v>
      </c>
      <c r="V10" s="16">
        <v>34</v>
      </c>
      <c r="W10" s="16">
        <v>66</v>
      </c>
      <c r="X10" s="16">
        <v>164</v>
      </c>
      <c r="Y10" s="13">
        <v>204</v>
      </c>
      <c r="Z10" s="14">
        <v>119</v>
      </c>
      <c r="AA10" s="14">
        <v>209</v>
      </c>
      <c r="AB10" s="15">
        <v>50</v>
      </c>
      <c r="AC10" s="10">
        <v>7512</v>
      </c>
      <c r="AD10" s="13">
        <v>9144</v>
      </c>
      <c r="AE10" s="13">
        <v>8492</v>
      </c>
      <c r="AF10" s="13">
        <v>8104</v>
      </c>
      <c r="AG10" s="13">
        <v>9299</v>
      </c>
      <c r="AH10" s="13">
        <v>9367</v>
      </c>
      <c r="AI10" s="13">
        <v>7296</v>
      </c>
      <c r="AJ10" s="13">
        <v>9206</v>
      </c>
      <c r="AK10" s="13">
        <v>11542</v>
      </c>
      <c r="AL10" s="13">
        <v>9620</v>
      </c>
      <c r="AM10" s="14">
        <v>8781</v>
      </c>
      <c r="AN10" s="14">
        <v>9377</v>
      </c>
      <c r="AO10" s="15">
        <v>6774</v>
      </c>
      <c r="AP10" s="10">
        <v>704</v>
      </c>
      <c r="AQ10" s="16">
        <v>703</v>
      </c>
      <c r="AR10" s="16">
        <v>381</v>
      </c>
      <c r="AS10" s="16">
        <v>420</v>
      </c>
      <c r="AT10" s="16">
        <v>441</v>
      </c>
      <c r="AU10" s="16">
        <v>321</v>
      </c>
      <c r="AV10" s="16">
        <v>352</v>
      </c>
      <c r="AW10" s="16">
        <v>425</v>
      </c>
      <c r="AX10" s="16">
        <v>505</v>
      </c>
      <c r="AY10" s="16">
        <v>450</v>
      </c>
      <c r="AZ10" s="17">
        <v>379</v>
      </c>
      <c r="BA10" s="17">
        <v>355</v>
      </c>
      <c r="BB10" s="15">
        <v>263</v>
      </c>
      <c r="BC10" s="10">
        <v>189</v>
      </c>
      <c r="BD10" s="3">
        <v>233</v>
      </c>
      <c r="BE10" s="3">
        <v>256</v>
      </c>
      <c r="BF10" s="13">
        <v>244</v>
      </c>
      <c r="BG10" s="13">
        <v>268</v>
      </c>
      <c r="BH10" s="13">
        <v>212</v>
      </c>
      <c r="BI10" s="13">
        <v>242</v>
      </c>
      <c r="BJ10" s="13">
        <v>253</v>
      </c>
      <c r="BK10" s="13">
        <v>306</v>
      </c>
      <c r="BL10" s="13">
        <v>264</v>
      </c>
      <c r="BM10" s="14">
        <v>150</v>
      </c>
      <c r="BN10" s="14">
        <v>147</v>
      </c>
      <c r="BO10" s="15">
        <v>203</v>
      </c>
      <c r="BP10" s="10">
        <v>59</v>
      </c>
      <c r="BQ10" s="16">
        <v>52</v>
      </c>
      <c r="BR10" s="16">
        <v>24</v>
      </c>
      <c r="BS10" s="16">
        <v>35</v>
      </c>
      <c r="BT10" s="16">
        <v>42</v>
      </c>
      <c r="BU10" s="16">
        <v>31</v>
      </c>
      <c r="BV10" s="16">
        <v>31</v>
      </c>
      <c r="BW10" s="16">
        <v>41</v>
      </c>
      <c r="BX10" s="16">
        <v>51</v>
      </c>
      <c r="BY10" s="16">
        <v>48</v>
      </c>
      <c r="BZ10" s="17">
        <v>53</v>
      </c>
      <c r="CA10" s="17">
        <v>45</v>
      </c>
      <c r="CB10" s="15">
        <v>65</v>
      </c>
    </row>
    <row r="11" spans="2:80" s="4" customFormat="1" ht="12.75">
      <c r="B11" s="2" t="s">
        <v>10</v>
      </c>
      <c r="C11" s="13">
        <v>79434</v>
      </c>
      <c r="D11" s="13">
        <v>82063</v>
      </c>
      <c r="E11" s="13">
        <v>74720</v>
      </c>
      <c r="F11" s="13">
        <v>75535</v>
      </c>
      <c r="G11" s="13">
        <v>74529</v>
      </c>
      <c r="H11" s="13">
        <v>82968</v>
      </c>
      <c r="I11" s="13">
        <v>88785</v>
      </c>
      <c r="J11" s="13">
        <v>94767</v>
      </c>
      <c r="K11" s="13">
        <v>90176</v>
      </c>
      <c r="L11" s="13">
        <v>91512</v>
      </c>
      <c r="M11" s="14">
        <v>68686</v>
      </c>
      <c r="N11" s="14">
        <v>59462</v>
      </c>
      <c r="O11" s="15">
        <v>59012</v>
      </c>
      <c r="P11" s="10">
        <v>221</v>
      </c>
      <c r="Q11" s="16">
        <v>163</v>
      </c>
      <c r="R11" s="16">
        <v>93</v>
      </c>
      <c r="S11" s="16">
        <v>117</v>
      </c>
      <c r="T11" s="16">
        <v>336</v>
      </c>
      <c r="U11" s="16">
        <v>213</v>
      </c>
      <c r="V11" s="16">
        <v>184</v>
      </c>
      <c r="W11" s="16">
        <v>263</v>
      </c>
      <c r="X11" s="16">
        <v>216</v>
      </c>
      <c r="Y11" s="13">
        <v>284</v>
      </c>
      <c r="Z11" s="14">
        <v>222</v>
      </c>
      <c r="AA11" s="14">
        <v>136</v>
      </c>
      <c r="AB11" s="15">
        <v>109</v>
      </c>
      <c r="AC11" s="10">
        <v>8418</v>
      </c>
      <c r="AD11" s="13">
        <v>10137</v>
      </c>
      <c r="AE11" s="13">
        <v>9023</v>
      </c>
      <c r="AF11" s="13">
        <v>8793</v>
      </c>
      <c r="AG11" s="13">
        <v>8863</v>
      </c>
      <c r="AH11" s="13">
        <v>10783</v>
      </c>
      <c r="AI11" s="13">
        <v>11748</v>
      </c>
      <c r="AJ11" s="13">
        <v>14188</v>
      </c>
      <c r="AK11" s="13">
        <v>13179</v>
      </c>
      <c r="AL11" s="13">
        <v>13770</v>
      </c>
      <c r="AM11" s="14">
        <v>12033</v>
      </c>
      <c r="AN11" s="14">
        <v>11405</v>
      </c>
      <c r="AO11" s="15">
        <v>9154</v>
      </c>
      <c r="AP11" s="10">
        <v>698</v>
      </c>
      <c r="AQ11" s="16">
        <v>777</v>
      </c>
      <c r="AR11" s="16">
        <v>787</v>
      </c>
      <c r="AS11" s="16">
        <v>679</v>
      </c>
      <c r="AT11" s="16">
        <v>597</v>
      </c>
      <c r="AU11" s="16">
        <v>636</v>
      </c>
      <c r="AV11" s="16">
        <v>663</v>
      </c>
      <c r="AW11" s="16">
        <v>812</v>
      </c>
      <c r="AX11" s="16">
        <v>841</v>
      </c>
      <c r="AY11" s="16">
        <v>1021</v>
      </c>
      <c r="AZ11" s="17">
        <v>760</v>
      </c>
      <c r="BA11" s="17">
        <v>667</v>
      </c>
      <c r="BB11" s="15">
        <v>558</v>
      </c>
      <c r="BC11" s="10">
        <v>624</v>
      </c>
      <c r="BD11" s="3">
        <v>882</v>
      </c>
      <c r="BE11" s="3">
        <v>614</v>
      </c>
      <c r="BF11" s="13">
        <v>668</v>
      </c>
      <c r="BG11" s="13">
        <v>706</v>
      </c>
      <c r="BH11" s="13">
        <v>987</v>
      </c>
      <c r="BI11" s="13">
        <v>1059</v>
      </c>
      <c r="BJ11" s="13">
        <v>960</v>
      </c>
      <c r="BK11" s="13">
        <v>1147</v>
      </c>
      <c r="BL11" s="13">
        <v>921</v>
      </c>
      <c r="BM11" s="14">
        <v>449</v>
      </c>
      <c r="BN11" s="14">
        <v>688</v>
      </c>
      <c r="BO11" s="15">
        <v>741</v>
      </c>
      <c r="BP11" s="10">
        <v>360</v>
      </c>
      <c r="BQ11" s="16">
        <v>371</v>
      </c>
      <c r="BR11" s="16">
        <v>350</v>
      </c>
      <c r="BS11" s="16">
        <v>391</v>
      </c>
      <c r="BT11" s="16">
        <v>393</v>
      </c>
      <c r="BU11" s="16">
        <v>373</v>
      </c>
      <c r="BV11" s="16">
        <v>383</v>
      </c>
      <c r="BW11" s="16">
        <v>502</v>
      </c>
      <c r="BX11" s="16">
        <v>512</v>
      </c>
      <c r="BY11" s="16">
        <v>488</v>
      </c>
      <c r="BZ11" s="17">
        <v>517</v>
      </c>
      <c r="CA11" s="17">
        <v>577</v>
      </c>
      <c r="CB11" s="15">
        <v>504</v>
      </c>
    </row>
    <row r="12" spans="2:80" s="4" customFormat="1" ht="12.75">
      <c r="B12" s="2" t="s">
        <v>11</v>
      </c>
      <c r="C12" s="13">
        <v>35767</v>
      </c>
      <c r="D12" s="13">
        <v>37090</v>
      </c>
      <c r="E12" s="13">
        <v>29219</v>
      </c>
      <c r="F12" s="13">
        <v>31030</v>
      </c>
      <c r="G12" s="13">
        <v>30703</v>
      </c>
      <c r="H12" s="13">
        <v>32231</v>
      </c>
      <c r="I12" s="13">
        <v>33733</v>
      </c>
      <c r="J12" s="13">
        <v>34462</v>
      </c>
      <c r="K12" s="13">
        <v>35642</v>
      </c>
      <c r="L12" s="13">
        <v>34856</v>
      </c>
      <c r="M12" s="14">
        <v>28275</v>
      </c>
      <c r="N12" s="14">
        <v>24509</v>
      </c>
      <c r="O12" s="15">
        <v>24138</v>
      </c>
      <c r="P12" s="10">
        <v>52</v>
      </c>
      <c r="Q12" s="16">
        <v>43</v>
      </c>
      <c r="R12" s="16">
        <v>64</v>
      </c>
      <c r="S12" s="16">
        <v>87</v>
      </c>
      <c r="T12" s="16">
        <v>69</v>
      </c>
      <c r="U12" s="16">
        <v>62</v>
      </c>
      <c r="V12" s="16">
        <v>56</v>
      </c>
      <c r="W12" s="16">
        <v>71</v>
      </c>
      <c r="X12" s="16">
        <v>82</v>
      </c>
      <c r="Y12" s="13">
        <v>49</v>
      </c>
      <c r="Z12" s="14">
        <v>57</v>
      </c>
      <c r="AA12" s="14">
        <v>57</v>
      </c>
      <c r="AB12" s="15">
        <v>63</v>
      </c>
      <c r="AC12" s="10">
        <v>3699</v>
      </c>
      <c r="AD12" s="13">
        <v>4564</v>
      </c>
      <c r="AE12" s="13">
        <v>3992</v>
      </c>
      <c r="AF12" s="13">
        <v>3791</v>
      </c>
      <c r="AG12" s="13">
        <v>3697</v>
      </c>
      <c r="AH12" s="13">
        <v>4476</v>
      </c>
      <c r="AI12" s="13">
        <v>5276</v>
      </c>
      <c r="AJ12" s="13">
        <v>5716</v>
      </c>
      <c r="AK12" s="13">
        <v>5703</v>
      </c>
      <c r="AL12" s="13">
        <v>6086</v>
      </c>
      <c r="AM12" s="14">
        <v>6151</v>
      </c>
      <c r="AN12" s="14">
        <v>5909</v>
      </c>
      <c r="AO12" s="15">
        <v>5311</v>
      </c>
      <c r="AP12" s="10">
        <v>326</v>
      </c>
      <c r="AQ12" s="16">
        <v>316</v>
      </c>
      <c r="AR12" s="16">
        <v>359</v>
      </c>
      <c r="AS12" s="16">
        <v>244</v>
      </c>
      <c r="AT12" s="16">
        <v>280</v>
      </c>
      <c r="AU12" s="16">
        <v>314</v>
      </c>
      <c r="AV12" s="16">
        <v>330</v>
      </c>
      <c r="AW12" s="16">
        <v>368</v>
      </c>
      <c r="AX12" s="16">
        <v>390</v>
      </c>
      <c r="AY12" s="16">
        <v>441</v>
      </c>
      <c r="AZ12" s="17">
        <v>304</v>
      </c>
      <c r="BA12" s="17">
        <v>373</v>
      </c>
      <c r="BB12" s="15">
        <v>377</v>
      </c>
      <c r="BC12" s="10">
        <v>491</v>
      </c>
      <c r="BD12" s="3">
        <v>745</v>
      </c>
      <c r="BE12" s="3">
        <v>549</v>
      </c>
      <c r="BF12" s="13">
        <v>492</v>
      </c>
      <c r="BG12" s="13">
        <v>508</v>
      </c>
      <c r="BH12" s="13">
        <v>668</v>
      </c>
      <c r="BI12" s="13">
        <v>810</v>
      </c>
      <c r="BJ12" s="13">
        <v>734</v>
      </c>
      <c r="BK12" s="13">
        <v>766</v>
      </c>
      <c r="BL12" s="13">
        <v>721</v>
      </c>
      <c r="BM12" s="14">
        <v>354</v>
      </c>
      <c r="BN12" s="14">
        <v>566</v>
      </c>
      <c r="BO12" s="15">
        <v>741</v>
      </c>
      <c r="BP12" s="10">
        <v>196</v>
      </c>
      <c r="BQ12" s="16">
        <v>199</v>
      </c>
      <c r="BR12" s="16">
        <v>235</v>
      </c>
      <c r="BS12" s="16">
        <v>239</v>
      </c>
      <c r="BT12" s="16">
        <v>261</v>
      </c>
      <c r="BU12" s="16">
        <v>243</v>
      </c>
      <c r="BV12" s="16">
        <v>282</v>
      </c>
      <c r="BW12" s="16">
        <v>297</v>
      </c>
      <c r="BX12" s="16">
        <v>286</v>
      </c>
      <c r="BY12" s="16">
        <v>315</v>
      </c>
      <c r="BZ12" s="17">
        <v>375</v>
      </c>
      <c r="CA12" s="17">
        <v>415</v>
      </c>
      <c r="CB12" s="15">
        <v>314</v>
      </c>
    </row>
    <row r="13" spans="2:80" s="4" customFormat="1" ht="12.75">
      <c r="B13" s="2" t="s">
        <v>12</v>
      </c>
      <c r="C13" s="13">
        <v>51451</v>
      </c>
      <c r="D13" s="13">
        <v>53267</v>
      </c>
      <c r="E13" s="13">
        <v>45158</v>
      </c>
      <c r="F13" s="13">
        <v>44989</v>
      </c>
      <c r="G13" s="13">
        <v>44615</v>
      </c>
      <c r="H13" s="13">
        <v>45298</v>
      </c>
      <c r="I13" s="13">
        <v>46561</v>
      </c>
      <c r="J13" s="13">
        <v>47221</v>
      </c>
      <c r="K13" s="13">
        <v>49037</v>
      </c>
      <c r="L13" s="13">
        <v>46854</v>
      </c>
      <c r="M13" s="14">
        <v>38402</v>
      </c>
      <c r="N13" s="14">
        <v>33135</v>
      </c>
      <c r="O13" s="15">
        <v>32462</v>
      </c>
      <c r="P13" s="10">
        <v>83</v>
      </c>
      <c r="Q13" s="16">
        <v>67</v>
      </c>
      <c r="R13" s="16">
        <v>75</v>
      </c>
      <c r="S13" s="16">
        <v>124</v>
      </c>
      <c r="T13" s="16">
        <v>117</v>
      </c>
      <c r="U13" s="16">
        <v>65</v>
      </c>
      <c r="V13" s="16">
        <v>58</v>
      </c>
      <c r="W13" s="16">
        <v>98</v>
      </c>
      <c r="X13" s="16">
        <v>121</v>
      </c>
      <c r="Y13" s="13">
        <v>82</v>
      </c>
      <c r="Z13" s="14">
        <v>73</v>
      </c>
      <c r="AA13" s="14">
        <v>58</v>
      </c>
      <c r="AB13" s="15">
        <v>35</v>
      </c>
      <c r="AC13" s="10">
        <v>5974</v>
      </c>
      <c r="AD13" s="13">
        <v>7062</v>
      </c>
      <c r="AE13" s="13">
        <v>6581</v>
      </c>
      <c r="AF13" s="13">
        <v>6875</v>
      </c>
      <c r="AG13" s="13">
        <v>6451</v>
      </c>
      <c r="AH13" s="13">
        <v>7383</v>
      </c>
      <c r="AI13" s="13">
        <v>7884</v>
      </c>
      <c r="AJ13" s="13">
        <v>8783</v>
      </c>
      <c r="AK13" s="13">
        <v>8606</v>
      </c>
      <c r="AL13" s="13">
        <v>9984</v>
      </c>
      <c r="AM13" s="14">
        <v>8989</v>
      </c>
      <c r="AN13" s="14">
        <v>8409</v>
      </c>
      <c r="AO13" s="15">
        <v>6812</v>
      </c>
      <c r="AP13" s="10">
        <v>621</v>
      </c>
      <c r="AQ13" s="16">
        <v>712</v>
      </c>
      <c r="AR13" s="16">
        <v>614</v>
      </c>
      <c r="AS13" s="16">
        <v>547</v>
      </c>
      <c r="AT13" s="16">
        <v>584</v>
      </c>
      <c r="AU13" s="16">
        <v>618</v>
      </c>
      <c r="AV13" s="16">
        <v>674</v>
      </c>
      <c r="AW13" s="16">
        <v>732</v>
      </c>
      <c r="AX13" s="16">
        <v>740</v>
      </c>
      <c r="AY13" s="16">
        <v>1001</v>
      </c>
      <c r="AZ13" s="17">
        <v>703</v>
      </c>
      <c r="BA13" s="17">
        <v>704</v>
      </c>
      <c r="BB13" s="15">
        <v>552</v>
      </c>
      <c r="BC13" s="10">
        <v>506</v>
      </c>
      <c r="BD13" s="3">
        <v>822</v>
      </c>
      <c r="BE13" s="3">
        <v>654</v>
      </c>
      <c r="BF13" s="13">
        <v>621</v>
      </c>
      <c r="BG13" s="13">
        <v>591</v>
      </c>
      <c r="BH13" s="13">
        <v>714</v>
      </c>
      <c r="BI13" s="13">
        <v>844</v>
      </c>
      <c r="BJ13" s="13">
        <v>909</v>
      </c>
      <c r="BK13" s="13">
        <v>993</v>
      </c>
      <c r="BL13" s="13">
        <v>975</v>
      </c>
      <c r="BM13" s="14">
        <v>601</v>
      </c>
      <c r="BN13" s="14">
        <v>674</v>
      </c>
      <c r="BO13" s="15">
        <v>884</v>
      </c>
      <c r="BP13" s="10">
        <v>467</v>
      </c>
      <c r="BQ13" s="16">
        <v>464</v>
      </c>
      <c r="BR13" s="16">
        <v>486</v>
      </c>
      <c r="BS13" s="16">
        <v>482</v>
      </c>
      <c r="BT13" s="16">
        <v>589</v>
      </c>
      <c r="BU13" s="16">
        <v>497</v>
      </c>
      <c r="BV13" s="16">
        <v>554</v>
      </c>
      <c r="BW13" s="16">
        <v>646</v>
      </c>
      <c r="BX13" s="16">
        <v>704</v>
      </c>
      <c r="BY13" s="16">
        <v>721</v>
      </c>
      <c r="BZ13" s="17">
        <v>680</v>
      </c>
      <c r="CA13" s="17">
        <v>821</v>
      </c>
      <c r="CB13" s="15">
        <v>835</v>
      </c>
    </row>
    <row r="14" spans="2:80" s="4" customFormat="1" ht="12.75">
      <c r="B14" s="2" t="s">
        <v>13</v>
      </c>
      <c r="C14" s="3">
        <v>74041</v>
      </c>
      <c r="D14" s="3">
        <v>90137</v>
      </c>
      <c r="E14" s="13">
        <v>85548</v>
      </c>
      <c r="F14" s="13">
        <v>80922</v>
      </c>
      <c r="G14" s="13">
        <v>77306</v>
      </c>
      <c r="H14" s="13">
        <v>83709</v>
      </c>
      <c r="I14" s="13">
        <v>102587</v>
      </c>
      <c r="J14" s="13">
        <v>104507</v>
      </c>
      <c r="K14" s="13">
        <v>111514</v>
      </c>
      <c r="L14" s="13">
        <v>121616</v>
      </c>
      <c r="M14" s="14">
        <v>93070</v>
      </c>
      <c r="N14" s="14">
        <v>89404</v>
      </c>
      <c r="O14" s="15">
        <v>90380</v>
      </c>
      <c r="P14" s="10">
        <v>61</v>
      </c>
      <c r="Q14" s="11">
        <v>39</v>
      </c>
      <c r="R14" s="11">
        <v>35</v>
      </c>
      <c r="S14" s="16">
        <v>82</v>
      </c>
      <c r="T14" s="16">
        <v>59</v>
      </c>
      <c r="U14" s="16">
        <v>111</v>
      </c>
      <c r="V14" s="16">
        <v>90</v>
      </c>
      <c r="W14" s="16">
        <v>77</v>
      </c>
      <c r="X14" s="16">
        <v>69</v>
      </c>
      <c r="Y14" s="13">
        <v>94</v>
      </c>
      <c r="Z14" s="14">
        <v>39</v>
      </c>
      <c r="AA14" s="14">
        <v>66</v>
      </c>
      <c r="AB14" s="15">
        <v>34</v>
      </c>
      <c r="AC14" s="10">
        <v>7478</v>
      </c>
      <c r="AD14" s="3">
        <v>7567</v>
      </c>
      <c r="AE14" s="3">
        <v>6480</v>
      </c>
      <c r="AF14" s="13">
        <v>5820</v>
      </c>
      <c r="AG14" s="13">
        <v>5376</v>
      </c>
      <c r="AH14" s="13">
        <v>6588</v>
      </c>
      <c r="AI14" s="13">
        <v>8061</v>
      </c>
      <c r="AJ14" s="13">
        <v>8389</v>
      </c>
      <c r="AK14" s="13">
        <v>8926</v>
      </c>
      <c r="AL14" s="13">
        <v>9289</v>
      </c>
      <c r="AM14" s="14">
        <v>8809</v>
      </c>
      <c r="AN14" s="14">
        <v>9224</v>
      </c>
      <c r="AO14" s="15">
        <v>7596</v>
      </c>
      <c r="AP14" s="10">
        <v>377</v>
      </c>
      <c r="AQ14" s="11">
        <v>401</v>
      </c>
      <c r="AR14" s="11">
        <v>479</v>
      </c>
      <c r="AS14" s="16">
        <v>338</v>
      </c>
      <c r="AT14" s="16">
        <v>383</v>
      </c>
      <c r="AU14" s="16">
        <v>458</v>
      </c>
      <c r="AV14" s="16">
        <v>363</v>
      </c>
      <c r="AW14" s="16">
        <v>380</v>
      </c>
      <c r="AX14" s="16">
        <v>430</v>
      </c>
      <c r="AY14" s="16">
        <v>536</v>
      </c>
      <c r="AZ14" s="17">
        <v>452</v>
      </c>
      <c r="BA14" s="17">
        <v>573</v>
      </c>
      <c r="BB14" s="15">
        <v>275</v>
      </c>
      <c r="BC14" s="10">
        <v>253</v>
      </c>
      <c r="BD14" s="3">
        <v>356</v>
      </c>
      <c r="BE14" s="3">
        <v>385</v>
      </c>
      <c r="BF14" s="13">
        <v>324</v>
      </c>
      <c r="BG14" s="13">
        <v>336</v>
      </c>
      <c r="BH14" s="13">
        <v>395</v>
      </c>
      <c r="BI14" s="13">
        <v>433</v>
      </c>
      <c r="BJ14" s="13">
        <v>459</v>
      </c>
      <c r="BK14" s="13">
        <v>505</v>
      </c>
      <c r="BL14" s="13">
        <v>506</v>
      </c>
      <c r="BM14" s="14">
        <v>256</v>
      </c>
      <c r="BN14" s="14">
        <v>320</v>
      </c>
      <c r="BO14" s="15">
        <v>358</v>
      </c>
      <c r="BP14" s="10">
        <v>278</v>
      </c>
      <c r="BQ14" s="11">
        <v>283</v>
      </c>
      <c r="BR14" s="11">
        <v>294</v>
      </c>
      <c r="BS14" s="16">
        <v>312</v>
      </c>
      <c r="BT14" s="16">
        <v>327</v>
      </c>
      <c r="BU14" s="16">
        <v>282</v>
      </c>
      <c r="BV14" s="16">
        <v>330</v>
      </c>
      <c r="BW14" s="16">
        <v>356</v>
      </c>
      <c r="BX14" s="16">
        <v>455</v>
      </c>
      <c r="BY14" s="16">
        <v>423</v>
      </c>
      <c r="BZ14" s="17">
        <v>452</v>
      </c>
      <c r="CA14" s="17">
        <v>504</v>
      </c>
      <c r="CB14" s="15">
        <v>384</v>
      </c>
    </row>
    <row r="15" spans="2:80" s="4" customFormat="1" ht="12.75">
      <c r="B15" s="2" t="s">
        <v>14</v>
      </c>
      <c r="C15" s="13">
        <v>43721</v>
      </c>
      <c r="D15" s="13">
        <v>43366</v>
      </c>
      <c r="E15" s="13">
        <v>36144</v>
      </c>
      <c r="F15" s="13">
        <v>35384</v>
      </c>
      <c r="G15" s="13">
        <v>35957</v>
      </c>
      <c r="H15" s="13">
        <v>37311</v>
      </c>
      <c r="I15" s="13">
        <v>38680</v>
      </c>
      <c r="J15" s="13">
        <v>39278</v>
      </c>
      <c r="K15" s="13">
        <v>39200</v>
      </c>
      <c r="L15" s="13">
        <v>37387</v>
      </c>
      <c r="M15" s="14">
        <v>31501</v>
      </c>
      <c r="N15" s="14">
        <v>28375</v>
      </c>
      <c r="O15" s="15">
        <v>28802</v>
      </c>
      <c r="P15" s="10">
        <v>80</v>
      </c>
      <c r="Q15" s="16">
        <v>47</v>
      </c>
      <c r="R15" s="16">
        <v>98</v>
      </c>
      <c r="S15" s="16">
        <v>117</v>
      </c>
      <c r="T15" s="16">
        <v>90</v>
      </c>
      <c r="U15" s="16">
        <v>70</v>
      </c>
      <c r="V15" s="16">
        <v>92</v>
      </c>
      <c r="W15" s="16">
        <v>72</v>
      </c>
      <c r="X15" s="16">
        <v>117</v>
      </c>
      <c r="Y15" s="13">
        <v>75</v>
      </c>
      <c r="Z15" s="14">
        <v>59</v>
      </c>
      <c r="AA15" s="14">
        <v>51</v>
      </c>
      <c r="AB15" s="15">
        <v>41</v>
      </c>
      <c r="AC15" s="10">
        <v>6062</v>
      </c>
      <c r="AD15" s="13">
        <v>7193</v>
      </c>
      <c r="AE15" s="13">
        <v>6216</v>
      </c>
      <c r="AF15" s="13">
        <v>6302</v>
      </c>
      <c r="AG15" s="13">
        <v>6182</v>
      </c>
      <c r="AH15" s="13">
        <v>7370</v>
      </c>
      <c r="AI15" s="13">
        <v>8618</v>
      </c>
      <c r="AJ15" s="13">
        <v>9385</v>
      </c>
      <c r="AK15" s="13">
        <v>9325</v>
      </c>
      <c r="AL15" s="13">
        <v>10381</v>
      </c>
      <c r="AM15" s="14">
        <v>9435</v>
      </c>
      <c r="AN15" s="14">
        <v>9058</v>
      </c>
      <c r="AO15" s="15">
        <v>7849</v>
      </c>
      <c r="AP15" s="10">
        <v>568</v>
      </c>
      <c r="AQ15" s="16">
        <v>633</v>
      </c>
      <c r="AR15" s="16">
        <v>583</v>
      </c>
      <c r="AS15" s="16">
        <v>431</v>
      </c>
      <c r="AT15" s="16">
        <v>501</v>
      </c>
      <c r="AU15" s="16">
        <v>473</v>
      </c>
      <c r="AV15" s="16">
        <v>552</v>
      </c>
      <c r="AW15" s="16">
        <v>644</v>
      </c>
      <c r="AX15" s="16">
        <v>762</v>
      </c>
      <c r="AY15" s="16">
        <v>846</v>
      </c>
      <c r="AZ15" s="17">
        <v>657</v>
      </c>
      <c r="BA15" s="17">
        <v>307</v>
      </c>
      <c r="BB15" s="15">
        <v>532</v>
      </c>
      <c r="BC15" s="10">
        <v>881</v>
      </c>
      <c r="BD15" s="3">
        <v>1327</v>
      </c>
      <c r="BE15" s="3">
        <v>1167</v>
      </c>
      <c r="BF15" s="13">
        <v>1045</v>
      </c>
      <c r="BG15" s="13">
        <v>1103</v>
      </c>
      <c r="BH15" s="13">
        <v>1124</v>
      </c>
      <c r="BI15" s="13">
        <v>1381</v>
      </c>
      <c r="BJ15" s="13">
        <v>1336</v>
      </c>
      <c r="BK15" s="13">
        <v>1519</v>
      </c>
      <c r="BL15" s="13">
        <v>1517</v>
      </c>
      <c r="BM15" s="14">
        <v>808</v>
      </c>
      <c r="BN15" s="14">
        <v>1095</v>
      </c>
      <c r="BO15" s="15">
        <v>1429</v>
      </c>
      <c r="BP15" s="10">
        <v>550</v>
      </c>
      <c r="BQ15" s="16">
        <v>618</v>
      </c>
      <c r="BR15" s="16">
        <v>632</v>
      </c>
      <c r="BS15" s="16">
        <v>632</v>
      </c>
      <c r="BT15" s="16">
        <v>636</v>
      </c>
      <c r="BU15" s="16">
        <v>554</v>
      </c>
      <c r="BV15" s="16">
        <v>687</v>
      </c>
      <c r="BW15" s="16">
        <v>769</v>
      </c>
      <c r="BX15" s="16">
        <v>828</v>
      </c>
      <c r="BY15" s="16">
        <v>809</v>
      </c>
      <c r="BZ15" s="17">
        <v>754</v>
      </c>
      <c r="CA15" s="17">
        <v>808</v>
      </c>
      <c r="CB15" s="15">
        <v>833</v>
      </c>
    </row>
    <row r="16" spans="2:80" s="4" customFormat="1" ht="12.75">
      <c r="B16" s="2" t="s">
        <v>3</v>
      </c>
      <c r="C16" s="13">
        <v>24829</v>
      </c>
      <c r="D16" s="13">
        <v>28196</v>
      </c>
      <c r="E16" s="13">
        <v>21970</v>
      </c>
      <c r="F16" s="13">
        <v>26348</v>
      </c>
      <c r="G16" s="13">
        <v>27692</v>
      </c>
      <c r="H16" s="13">
        <v>27048</v>
      </c>
      <c r="I16" s="13">
        <v>31378</v>
      </c>
      <c r="J16" s="13">
        <v>31423</v>
      </c>
      <c r="K16" s="13">
        <v>30025</v>
      </c>
      <c r="L16" s="13">
        <v>32942</v>
      </c>
      <c r="M16" s="14">
        <v>21923</v>
      </c>
      <c r="N16" s="14">
        <v>16504</v>
      </c>
      <c r="O16" s="15">
        <v>11993</v>
      </c>
      <c r="P16" s="10">
        <v>27</v>
      </c>
      <c r="Q16" s="16">
        <v>27</v>
      </c>
      <c r="R16" s="16">
        <v>41</v>
      </c>
      <c r="S16" s="16">
        <v>33</v>
      </c>
      <c r="T16" s="16">
        <v>64</v>
      </c>
      <c r="U16" s="16">
        <v>54</v>
      </c>
      <c r="V16" s="16">
        <v>32</v>
      </c>
      <c r="W16" s="16">
        <v>17</v>
      </c>
      <c r="X16" s="16">
        <v>32</v>
      </c>
      <c r="Y16" s="13">
        <v>52</v>
      </c>
      <c r="Z16" s="14">
        <v>9</v>
      </c>
      <c r="AA16" s="14">
        <v>11</v>
      </c>
      <c r="AB16" s="15">
        <v>15</v>
      </c>
      <c r="AC16" s="10">
        <v>1846</v>
      </c>
      <c r="AD16" s="13">
        <v>2486</v>
      </c>
      <c r="AE16" s="13">
        <v>1790</v>
      </c>
      <c r="AF16" s="13">
        <v>1887</v>
      </c>
      <c r="AG16" s="13">
        <v>2074</v>
      </c>
      <c r="AH16" s="13">
        <v>2448</v>
      </c>
      <c r="AI16" s="13">
        <v>4193</v>
      </c>
      <c r="AJ16" s="13">
        <v>4743</v>
      </c>
      <c r="AK16" s="13">
        <v>4778</v>
      </c>
      <c r="AL16" s="13">
        <v>5432</v>
      </c>
      <c r="AM16" s="14">
        <v>2607</v>
      </c>
      <c r="AN16" s="14">
        <v>2553</v>
      </c>
      <c r="AO16" s="15">
        <v>1652</v>
      </c>
      <c r="AP16" s="10">
        <v>91</v>
      </c>
      <c r="AQ16" s="16">
        <v>80</v>
      </c>
      <c r="AR16" s="16">
        <v>69</v>
      </c>
      <c r="AS16" s="16">
        <v>89</v>
      </c>
      <c r="AT16" s="16">
        <v>120</v>
      </c>
      <c r="AU16" s="16">
        <v>97</v>
      </c>
      <c r="AV16" s="16">
        <v>76</v>
      </c>
      <c r="AW16" s="16">
        <v>77</v>
      </c>
      <c r="AX16" s="16">
        <v>81</v>
      </c>
      <c r="AY16" s="16">
        <v>130</v>
      </c>
      <c r="AZ16" s="17">
        <v>93</v>
      </c>
      <c r="BA16" s="17">
        <v>68</v>
      </c>
      <c r="BB16" s="15">
        <v>43</v>
      </c>
      <c r="BC16" s="10">
        <v>51</v>
      </c>
      <c r="BD16" s="3">
        <v>101</v>
      </c>
      <c r="BE16" s="3">
        <v>76</v>
      </c>
      <c r="BF16" s="13">
        <v>54</v>
      </c>
      <c r="BG16" s="13">
        <v>50</v>
      </c>
      <c r="BH16" s="13">
        <v>46</v>
      </c>
      <c r="BI16" s="13">
        <v>76</v>
      </c>
      <c r="BJ16" s="13">
        <v>117</v>
      </c>
      <c r="BK16" s="13">
        <v>80</v>
      </c>
      <c r="BL16" s="13">
        <v>114</v>
      </c>
      <c r="BM16" s="14">
        <v>56</v>
      </c>
      <c r="BN16" s="14">
        <v>71</v>
      </c>
      <c r="BO16" s="15">
        <v>54</v>
      </c>
      <c r="BP16" s="10">
        <v>95</v>
      </c>
      <c r="BQ16" s="16">
        <v>150</v>
      </c>
      <c r="BR16" s="16">
        <v>141</v>
      </c>
      <c r="BS16" s="16">
        <v>132</v>
      </c>
      <c r="BT16" s="16">
        <v>143</v>
      </c>
      <c r="BU16" s="16">
        <v>121</v>
      </c>
      <c r="BV16" s="16">
        <v>126</v>
      </c>
      <c r="BW16" s="16">
        <v>143</v>
      </c>
      <c r="BX16" s="16">
        <v>185</v>
      </c>
      <c r="BY16" s="16">
        <v>142</v>
      </c>
      <c r="BZ16" s="17">
        <v>174</v>
      </c>
      <c r="CA16" s="17">
        <v>185</v>
      </c>
      <c r="CB16" s="15">
        <v>154</v>
      </c>
    </row>
    <row r="17" spans="2:80" s="4" customFormat="1" ht="12.75">
      <c r="B17" s="2" t="s">
        <v>4</v>
      </c>
      <c r="C17" s="13">
        <v>60545</v>
      </c>
      <c r="D17" s="13">
        <v>58723</v>
      </c>
      <c r="E17" s="13">
        <v>45170</v>
      </c>
      <c r="F17" s="13">
        <v>45519</v>
      </c>
      <c r="G17" s="13">
        <v>44926</v>
      </c>
      <c r="H17" s="13">
        <v>43151</v>
      </c>
      <c r="I17" s="13">
        <v>47165</v>
      </c>
      <c r="J17" s="13">
        <v>45574</v>
      </c>
      <c r="K17" s="13">
        <v>46316</v>
      </c>
      <c r="L17" s="13">
        <v>43308</v>
      </c>
      <c r="M17" s="14">
        <v>35472</v>
      </c>
      <c r="N17" s="14">
        <v>31539</v>
      </c>
      <c r="O17" s="15">
        <v>28717</v>
      </c>
      <c r="P17" s="10">
        <v>133</v>
      </c>
      <c r="Q17" s="16">
        <v>141</v>
      </c>
      <c r="R17" s="16">
        <v>82</v>
      </c>
      <c r="S17" s="16">
        <v>47</v>
      </c>
      <c r="T17" s="16">
        <v>85</v>
      </c>
      <c r="U17" s="16">
        <v>103</v>
      </c>
      <c r="V17" s="16">
        <v>52</v>
      </c>
      <c r="W17" s="16">
        <v>101</v>
      </c>
      <c r="X17" s="16">
        <v>101</v>
      </c>
      <c r="Y17" s="13">
        <v>103</v>
      </c>
      <c r="Z17" s="14">
        <v>50</v>
      </c>
      <c r="AA17" s="14">
        <v>51</v>
      </c>
      <c r="AB17" s="15">
        <v>14</v>
      </c>
      <c r="AC17" s="10">
        <v>4127</v>
      </c>
      <c r="AD17" s="13">
        <v>4732</v>
      </c>
      <c r="AE17" s="13">
        <v>4243</v>
      </c>
      <c r="AF17" s="13">
        <v>4168</v>
      </c>
      <c r="AG17" s="13">
        <v>4152</v>
      </c>
      <c r="AH17" s="13">
        <v>4713</v>
      </c>
      <c r="AI17" s="13">
        <v>5732</v>
      </c>
      <c r="AJ17" s="13">
        <v>5988</v>
      </c>
      <c r="AK17" s="13">
        <v>5752</v>
      </c>
      <c r="AL17" s="13">
        <v>6142</v>
      </c>
      <c r="AM17" s="14">
        <v>5350</v>
      </c>
      <c r="AN17" s="14">
        <v>5591</v>
      </c>
      <c r="AO17" s="15">
        <v>4042</v>
      </c>
      <c r="AP17" s="10">
        <v>302</v>
      </c>
      <c r="AQ17" s="16">
        <v>289</v>
      </c>
      <c r="AR17" s="16">
        <v>276</v>
      </c>
      <c r="AS17" s="16">
        <v>215</v>
      </c>
      <c r="AT17" s="16">
        <v>230</v>
      </c>
      <c r="AU17" s="16">
        <v>222</v>
      </c>
      <c r="AV17" s="16">
        <v>259</v>
      </c>
      <c r="AW17" s="16">
        <v>272</v>
      </c>
      <c r="AX17" s="16">
        <v>306</v>
      </c>
      <c r="AY17" s="16">
        <v>264</v>
      </c>
      <c r="AZ17" s="17">
        <v>254</v>
      </c>
      <c r="BA17" s="17">
        <v>318</v>
      </c>
      <c r="BB17" s="15">
        <v>232</v>
      </c>
      <c r="BC17" s="10">
        <v>152</v>
      </c>
      <c r="BD17" s="3">
        <v>236</v>
      </c>
      <c r="BE17" s="3">
        <v>345</v>
      </c>
      <c r="BF17" s="13">
        <v>369</v>
      </c>
      <c r="BG17" s="13">
        <v>214</v>
      </c>
      <c r="BH17" s="13">
        <v>317</v>
      </c>
      <c r="BI17" s="13">
        <v>379</v>
      </c>
      <c r="BJ17" s="13">
        <v>415</v>
      </c>
      <c r="BK17" s="13">
        <v>379</v>
      </c>
      <c r="BL17" s="13">
        <v>461</v>
      </c>
      <c r="BM17" s="14">
        <v>224</v>
      </c>
      <c r="BN17" s="14">
        <v>213</v>
      </c>
      <c r="BO17" s="15">
        <v>280</v>
      </c>
      <c r="BP17" s="10">
        <v>305</v>
      </c>
      <c r="BQ17" s="16">
        <v>408</v>
      </c>
      <c r="BR17" s="16">
        <v>455</v>
      </c>
      <c r="BS17" s="16">
        <v>376</v>
      </c>
      <c r="BT17" s="16">
        <v>439</v>
      </c>
      <c r="BU17" s="16">
        <v>355</v>
      </c>
      <c r="BV17" s="16">
        <v>351</v>
      </c>
      <c r="BW17" s="16">
        <v>386</v>
      </c>
      <c r="BX17" s="16">
        <v>391</v>
      </c>
      <c r="BY17" s="16">
        <v>409</v>
      </c>
      <c r="BZ17" s="17">
        <v>473</v>
      </c>
      <c r="CA17" s="17">
        <v>564</v>
      </c>
      <c r="CB17" s="15">
        <v>494</v>
      </c>
    </row>
    <row r="18" spans="2:80" s="4" customFormat="1" ht="12.75">
      <c r="B18" s="2" t="s">
        <v>8</v>
      </c>
      <c r="C18" s="13">
        <v>52083</v>
      </c>
      <c r="D18" s="13">
        <v>52663</v>
      </c>
      <c r="E18" s="13">
        <v>38332</v>
      </c>
      <c r="F18" s="13">
        <v>39432</v>
      </c>
      <c r="G18" s="13">
        <v>39787</v>
      </c>
      <c r="H18" s="13">
        <v>38779</v>
      </c>
      <c r="I18" s="13">
        <v>42835</v>
      </c>
      <c r="J18" s="13">
        <v>42696</v>
      </c>
      <c r="K18" s="13">
        <v>42008</v>
      </c>
      <c r="L18" s="13">
        <v>37804</v>
      </c>
      <c r="M18" s="14">
        <v>32102</v>
      </c>
      <c r="N18" s="14">
        <v>28579</v>
      </c>
      <c r="O18" s="15">
        <v>25219</v>
      </c>
      <c r="P18" s="10">
        <v>91</v>
      </c>
      <c r="Q18" s="16">
        <v>87</v>
      </c>
      <c r="R18" s="16">
        <v>114</v>
      </c>
      <c r="S18" s="16">
        <v>59</v>
      </c>
      <c r="T18" s="16">
        <v>45</v>
      </c>
      <c r="U18" s="16">
        <v>92</v>
      </c>
      <c r="V18" s="16">
        <v>58</v>
      </c>
      <c r="W18" s="16">
        <v>58</v>
      </c>
      <c r="X18" s="16">
        <v>77</v>
      </c>
      <c r="Y18" s="13">
        <v>120</v>
      </c>
      <c r="Z18" s="14">
        <v>58</v>
      </c>
      <c r="AA18" s="14">
        <v>33</v>
      </c>
      <c r="AB18" s="15">
        <v>19</v>
      </c>
      <c r="AC18" s="10">
        <v>4182</v>
      </c>
      <c r="AD18" s="13">
        <v>4690</v>
      </c>
      <c r="AE18" s="13">
        <v>4349</v>
      </c>
      <c r="AF18" s="13">
        <v>4409</v>
      </c>
      <c r="AG18" s="13">
        <v>4039</v>
      </c>
      <c r="AH18" s="13">
        <v>4415</v>
      </c>
      <c r="AI18" s="13">
        <v>5257</v>
      </c>
      <c r="AJ18" s="13">
        <v>5588</v>
      </c>
      <c r="AK18" s="13">
        <v>5766</v>
      </c>
      <c r="AL18" s="13">
        <v>5676</v>
      </c>
      <c r="AM18" s="14">
        <v>5135</v>
      </c>
      <c r="AN18" s="14">
        <v>5479</v>
      </c>
      <c r="AO18" s="15">
        <v>3768</v>
      </c>
      <c r="AP18" s="10">
        <v>345</v>
      </c>
      <c r="AQ18" s="16">
        <v>410</v>
      </c>
      <c r="AR18" s="16">
        <v>352</v>
      </c>
      <c r="AS18" s="16">
        <v>268</v>
      </c>
      <c r="AT18" s="16">
        <v>339</v>
      </c>
      <c r="AU18" s="16">
        <v>266</v>
      </c>
      <c r="AV18" s="16">
        <v>336</v>
      </c>
      <c r="AW18" s="16">
        <v>335</v>
      </c>
      <c r="AX18" s="16">
        <v>354</v>
      </c>
      <c r="AY18" s="16">
        <v>430</v>
      </c>
      <c r="AZ18" s="17">
        <v>370</v>
      </c>
      <c r="BA18" s="17">
        <v>348</v>
      </c>
      <c r="BB18" s="15">
        <v>334</v>
      </c>
      <c r="BC18" s="10">
        <v>153</v>
      </c>
      <c r="BD18" s="3">
        <v>501</v>
      </c>
      <c r="BE18" s="3">
        <v>159</v>
      </c>
      <c r="BF18" s="13">
        <v>306</v>
      </c>
      <c r="BG18" s="13">
        <v>273</v>
      </c>
      <c r="BH18" s="13">
        <v>196</v>
      </c>
      <c r="BI18" s="13">
        <v>313</v>
      </c>
      <c r="BJ18" s="13">
        <v>251</v>
      </c>
      <c r="BK18" s="13">
        <v>315</v>
      </c>
      <c r="BL18" s="13">
        <v>483</v>
      </c>
      <c r="BM18" s="14">
        <v>281</v>
      </c>
      <c r="BN18" s="14">
        <v>356</v>
      </c>
      <c r="BO18" s="15">
        <v>363</v>
      </c>
      <c r="BP18" s="10">
        <v>230</v>
      </c>
      <c r="BQ18" s="16">
        <v>299</v>
      </c>
      <c r="BR18" s="16">
        <v>323</v>
      </c>
      <c r="BS18" s="16">
        <v>273</v>
      </c>
      <c r="BT18" s="16">
        <v>280</v>
      </c>
      <c r="BU18" s="16">
        <v>271</v>
      </c>
      <c r="BV18" s="16">
        <v>243</v>
      </c>
      <c r="BW18" s="16">
        <v>461</v>
      </c>
      <c r="BX18" s="16">
        <v>308</v>
      </c>
      <c r="BY18" s="16">
        <v>372</v>
      </c>
      <c r="BZ18" s="17">
        <v>490</v>
      </c>
      <c r="CA18" s="17">
        <v>570</v>
      </c>
      <c r="CB18" s="15">
        <v>563</v>
      </c>
    </row>
    <row r="19" spans="2:80" s="4" customFormat="1" ht="12.75">
      <c r="B19" s="2" t="s">
        <v>5</v>
      </c>
      <c r="C19" s="13">
        <v>14354</v>
      </c>
      <c r="D19" s="13">
        <v>14259</v>
      </c>
      <c r="E19" s="13">
        <v>10889</v>
      </c>
      <c r="F19" s="13">
        <v>11159</v>
      </c>
      <c r="G19" s="13">
        <v>11534</v>
      </c>
      <c r="H19" s="13">
        <v>11382</v>
      </c>
      <c r="I19" s="13">
        <v>12158</v>
      </c>
      <c r="J19" s="13">
        <v>11970</v>
      </c>
      <c r="K19" s="13">
        <v>12137</v>
      </c>
      <c r="L19" s="13">
        <v>11042</v>
      </c>
      <c r="M19" s="14">
        <v>9393</v>
      </c>
      <c r="N19" s="14">
        <v>8442</v>
      </c>
      <c r="O19" s="15">
        <v>7613</v>
      </c>
      <c r="P19" s="10">
        <v>13</v>
      </c>
      <c r="Q19" s="16">
        <v>19</v>
      </c>
      <c r="R19" s="16">
        <v>22</v>
      </c>
      <c r="S19" s="16">
        <v>17</v>
      </c>
      <c r="T19" s="16">
        <v>14</v>
      </c>
      <c r="U19" s="16">
        <v>22</v>
      </c>
      <c r="V19" s="16">
        <v>24</v>
      </c>
      <c r="W19" s="16">
        <v>16</v>
      </c>
      <c r="X19" s="16">
        <v>23</v>
      </c>
      <c r="Y19" s="13">
        <v>66</v>
      </c>
      <c r="Z19" s="14">
        <v>23</v>
      </c>
      <c r="AA19" s="14">
        <v>249</v>
      </c>
      <c r="AB19" s="15">
        <v>7</v>
      </c>
      <c r="AC19" s="10">
        <v>1325</v>
      </c>
      <c r="AD19" s="13">
        <v>1576</v>
      </c>
      <c r="AE19" s="13">
        <v>1299</v>
      </c>
      <c r="AF19" s="13">
        <v>1194</v>
      </c>
      <c r="AG19" s="13">
        <v>1270</v>
      </c>
      <c r="AH19" s="13">
        <v>1396</v>
      </c>
      <c r="AI19" s="13">
        <v>1670</v>
      </c>
      <c r="AJ19" s="13">
        <v>1707</v>
      </c>
      <c r="AK19" s="13">
        <v>1743</v>
      </c>
      <c r="AL19" s="13">
        <v>1850</v>
      </c>
      <c r="AM19" s="14">
        <v>1474</v>
      </c>
      <c r="AN19" s="14">
        <v>1806</v>
      </c>
      <c r="AO19" s="15">
        <v>1220</v>
      </c>
      <c r="AP19" s="10">
        <v>87</v>
      </c>
      <c r="AQ19" s="16">
        <v>102</v>
      </c>
      <c r="AR19" s="16">
        <v>108</v>
      </c>
      <c r="AS19" s="16">
        <v>63</v>
      </c>
      <c r="AT19" s="16">
        <v>75</v>
      </c>
      <c r="AU19" s="16">
        <v>60</v>
      </c>
      <c r="AV19" s="16">
        <v>73</v>
      </c>
      <c r="AW19" s="16">
        <v>84</v>
      </c>
      <c r="AX19" s="16">
        <v>104</v>
      </c>
      <c r="AY19" s="16">
        <v>112</v>
      </c>
      <c r="AZ19" s="17">
        <v>106</v>
      </c>
      <c r="BA19" s="17">
        <v>108</v>
      </c>
      <c r="BB19" s="15">
        <v>74</v>
      </c>
      <c r="BC19" s="10">
        <v>42</v>
      </c>
      <c r="BD19" s="3">
        <v>62</v>
      </c>
      <c r="BE19" s="3">
        <v>35</v>
      </c>
      <c r="BF19" s="13">
        <v>50</v>
      </c>
      <c r="BG19" s="13">
        <v>51</v>
      </c>
      <c r="BH19" s="13">
        <v>45</v>
      </c>
      <c r="BI19" s="13">
        <v>64</v>
      </c>
      <c r="BJ19" s="13">
        <v>59</v>
      </c>
      <c r="BK19" s="13">
        <v>46</v>
      </c>
      <c r="BL19" s="13">
        <v>61</v>
      </c>
      <c r="BM19" s="14">
        <v>50</v>
      </c>
      <c r="BN19" s="14">
        <v>51</v>
      </c>
      <c r="BO19" s="15">
        <v>82</v>
      </c>
      <c r="BP19" s="10">
        <v>159</v>
      </c>
      <c r="BQ19" s="16">
        <v>187</v>
      </c>
      <c r="BR19" s="16">
        <v>176</v>
      </c>
      <c r="BS19" s="16">
        <v>156</v>
      </c>
      <c r="BT19" s="16">
        <v>194</v>
      </c>
      <c r="BU19" s="16">
        <v>196</v>
      </c>
      <c r="BV19" s="16">
        <v>179</v>
      </c>
      <c r="BW19" s="16">
        <v>210</v>
      </c>
      <c r="BX19" s="16">
        <v>233</v>
      </c>
      <c r="BY19" s="16">
        <v>235</v>
      </c>
      <c r="BZ19" s="17">
        <v>251</v>
      </c>
      <c r="CA19" s="17">
        <v>343</v>
      </c>
      <c r="CB19" s="15">
        <v>304</v>
      </c>
    </row>
    <row r="20" spans="2:80" s="4" customFormat="1" ht="12.75">
      <c r="B20" s="2" t="s">
        <v>6</v>
      </c>
      <c r="C20" s="13">
        <v>23623</v>
      </c>
      <c r="D20" s="13">
        <v>24643</v>
      </c>
      <c r="E20" s="13">
        <v>17238</v>
      </c>
      <c r="F20" s="13">
        <v>17441</v>
      </c>
      <c r="G20" s="13">
        <v>17420</v>
      </c>
      <c r="H20" s="13">
        <v>17399</v>
      </c>
      <c r="I20" s="13">
        <v>19502</v>
      </c>
      <c r="J20" s="13">
        <v>19292</v>
      </c>
      <c r="K20" s="13">
        <v>19009</v>
      </c>
      <c r="L20" s="13">
        <v>17570</v>
      </c>
      <c r="M20" s="14">
        <v>15012</v>
      </c>
      <c r="N20" s="14">
        <v>13653</v>
      </c>
      <c r="O20" s="15">
        <v>12426</v>
      </c>
      <c r="P20" s="10">
        <v>62</v>
      </c>
      <c r="Q20" s="16">
        <v>47</v>
      </c>
      <c r="R20" s="16">
        <v>35</v>
      </c>
      <c r="S20" s="16">
        <v>40</v>
      </c>
      <c r="T20" s="16">
        <v>29</v>
      </c>
      <c r="U20" s="16">
        <v>60</v>
      </c>
      <c r="V20" s="16">
        <v>34</v>
      </c>
      <c r="W20" s="16">
        <v>30</v>
      </c>
      <c r="X20" s="16">
        <v>58</v>
      </c>
      <c r="Y20" s="13">
        <v>181</v>
      </c>
      <c r="Z20" s="14">
        <v>78</v>
      </c>
      <c r="AA20" s="14">
        <v>24</v>
      </c>
      <c r="AB20" s="15">
        <v>203</v>
      </c>
      <c r="AC20" s="10">
        <v>1886</v>
      </c>
      <c r="AD20" s="13">
        <v>2277</v>
      </c>
      <c r="AE20" s="13">
        <v>2143</v>
      </c>
      <c r="AF20" s="13">
        <v>2076</v>
      </c>
      <c r="AG20" s="13">
        <v>1970</v>
      </c>
      <c r="AH20" s="13">
        <v>2269</v>
      </c>
      <c r="AI20" s="13">
        <v>2430</v>
      </c>
      <c r="AJ20" s="13">
        <v>2704</v>
      </c>
      <c r="AK20" s="13">
        <v>2616</v>
      </c>
      <c r="AL20" s="13">
        <v>2989</v>
      </c>
      <c r="AM20" s="14">
        <v>2549</v>
      </c>
      <c r="AN20" s="14">
        <v>2752</v>
      </c>
      <c r="AO20" s="15">
        <v>1924</v>
      </c>
      <c r="AP20" s="10">
        <v>123</v>
      </c>
      <c r="AQ20" s="16">
        <v>105</v>
      </c>
      <c r="AR20" s="16">
        <v>141</v>
      </c>
      <c r="AS20" s="16">
        <v>97</v>
      </c>
      <c r="AT20" s="16">
        <v>77</v>
      </c>
      <c r="AU20" s="16">
        <v>83</v>
      </c>
      <c r="AV20" s="16">
        <v>119</v>
      </c>
      <c r="AW20" s="16">
        <v>109</v>
      </c>
      <c r="AX20" s="16">
        <v>109</v>
      </c>
      <c r="AY20" s="16">
        <v>154</v>
      </c>
      <c r="AZ20" s="17">
        <v>132</v>
      </c>
      <c r="BA20" s="17">
        <v>88</v>
      </c>
      <c r="BB20" s="15">
        <v>83</v>
      </c>
      <c r="BC20" s="10">
        <v>65</v>
      </c>
      <c r="BD20" s="3">
        <v>90</v>
      </c>
      <c r="BE20" s="3">
        <v>86</v>
      </c>
      <c r="BF20" s="13">
        <v>91</v>
      </c>
      <c r="BG20" s="13">
        <v>77</v>
      </c>
      <c r="BH20" s="13">
        <v>77</v>
      </c>
      <c r="BI20" s="13">
        <v>64</v>
      </c>
      <c r="BJ20" s="13">
        <v>91</v>
      </c>
      <c r="BK20" s="13">
        <v>146</v>
      </c>
      <c r="BL20" s="13">
        <v>129</v>
      </c>
      <c r="BM20" s="14">
        <v>79</v>
      </c>
      <c r="BN20" s="14">
        <v>92</v>
      </c>
      <c r="BO20" s="15">
        <v>109</v>
      </c>
      <c r="BP20" s="10">
        <v>159</v>
      </c>
      <c r="BQ20" s="16">
        <v>250</v>
      </c>
      <c r="BR20" s="16">
        <v>261</v>
      </c>
      <c r="BS20" s="16">
        <v>220</v>
      </c>
      <c r="BT20" s="16">
        <v>282</v>
      </c>
      <c r="BU20" s="16">
        <v>254</v>
      </c>
      <c r="BV20" s="16">
        <v>303</v>
      </c>
      <c r="BW20" s="16">
        <v>406</v>
      </c>
      <c r="BX20" s="16">
        <v>275</v>
      </c>
      <c r="BY20" s="16">
        <v>290</v>
      </c>
      <c r="BZ20" s="17">
        <v>367</v>
      </c>
      <c r="CA20" s="17">
        <v>413</v>
      </c>
      <c r="CB20" s="15">
        <v>350</v>
      </c>
    </row>
    <row r="21" spans="2:80" s="4" customFormat="1" ht="12.75">
      <c r="B21" s="2"/>
      <c r="C21" s="11"/>
      <c r="D21" s="11"/>
      <c r="E21" s="13"/>
      <c r="M21" s="18"/>
      <c r="N21" s="18"/>
      <c r="O21" s="19"/>
      <c r="P21" s="10"/>
      <c r="Q21" s="11"/>
      <c r="R21" s="11"/>
      <c r="S21" s="20"/>
      <c r="T21" s="20"/>
      <c r="U21" s="16"/>
      <c r="V21" s="16"/>
      <c r="W21" s="20"/>
      <c r="X21" s="20"/>
      <c r="Z21" s="18"/>
      <c r="AA21" s="18"/>
      <c r="AB21" s="19"/>
      <c r="AC21" s="10"/>
      <c r="AD21" s="11"/>
      <c r="AE21" s="11"/>
      <c r="AM21" s="18"/>
      <c r="AN21" s="18"/>
      <c r="AO21" s="19"/>
      <c r="AP21" s="10"/>
      <c r="AQ21" s="11"/>
      <c r="AR21" s="11"/>
      <c r="AS21" s="20"/>
      <c r="AT21" s="20"/>
      <c r="AU21" s="16"/>
      <c r="AV21" s="16"/>
      <c r="AW21" s="16"/>
      <c r="AX21" s="16"/>
      <c r="AY21" s="20"/>
      <c r="AZ21" s="21"/>
      <c r="BA21" s="21"/>
      <c r="BB21" s="19"/>
      <c r="BC21" s="10"/>
      <c r="BD21" s="3"/>
      <c r="BE21" s="3"/>
      <c r="BF21" s="3"/>
      <c r="BG21" s="3"/>
      <c r="BM21" s="18"/>
      <c r="BN21" s="18"/>
      <c r="BO21" s="19"/>
      <c r="BP21" s="10"/>
      <c r="BQ21" s="11"/>
      <c r="BR21" s="11"/>
      <c r="BS21" s="20"/>
      <c r="BT21" s="20"/>
      <c r="BU21" s="16"/>
      <c r="BV21" s="16"/>
      <c r="BW21" s="16"/>
      <c r="BX21" s="16"/>
      <c r="BY21" s="16"/>
      <c r="BZ21" s="17"/>
      <c r="CA21" s="17"/>
      <c r="CB21" s="19"/>
    </row>
    <row r="22" spans="2:80" ht="12.75">
      <c r="B22" s="2" t="s">
        <v>9</v>
      </c>
      <c r="C22" s="12">
        <f aca="true" t="shared" si="0" ref="C22:M22">C10</f>
        <v>87499</v>
      </c>
      <c r="D22" s="12">
        <f t="shared" si="0"/>
        <v>87804</v>
      </c>
      <c r="E22" s="12">
        <f t="shared" si="0"/>
        <v>82349</v>
      </c>
      <c r="F22" s="12">
        <f t="shared" si="0"/>
        <v>78306</v>
      </c>
      <c r="G22" s="12">
        <f t="shared" si="0"/>
        <v>78470</v>
      </c>
      <c r="H22" s="12">
        <f t="shared" si="0"/>
        <v>81790</v>
      </c>
      <c r="I22" s="12">
        <f t="shared" si="0"/>
        <v>76135</v>
      </c>
      <c r="J22" s="12">
        <f t="shared" si="0"/>
        <v>75368</v>
      </c>
      <c r="K22" s="12">
        <f t="shared" si="0"/>
        <v>74568</v>
      </c>
      <c r="L22" s="12">
        <f t="shared" si="0"/>
        <v>75112</v>
      </c>
      <c r="M22" s="12">
        <f t="shared" si="0"/>
        <v>57655</v>
      </c>
      <c r="N22" s="12">
        <v>49521</v>
      </c>
      <c r="O22" s="22">
        <f aca="true" t="shared" si="1" ref="O22:AV22">O10</f>
        <v>45541</v>
      </c>
      <c r="P22" s="10">
        <f t="shared" si="1"/>
        <v>196</v>
      </c>
      <c r="Q22" s="11">
        <f t="shared" si="1"/>
        <v>36</v>
      </c>
      <c r="R22" s="11">
        <f t="shared" si="1"/>
        <v>42</v>
      </c>
      <c r="S22" s="11">
        <f t="shared" si="1"/>
        <v>42</v>
      </c>
      <c r="T22" s="11">
        <f t="shared" si="1"/>
        <v>234</v>
      </c>
      <c r="U22" s="16">
        <f t="shared" si="1"/>
        <v>71</v>
      </c>
      <c r="V22" s="16">
        <f t="shared" si="1"/>
        <v>34</v>
      </c>
      <c r="W22" s="16">
        <f t="shared" si="1"/>
        <v>66</v>
      </c>
      <c r="X22" s="16">
        <f t="shared" si="1"/>
        <v>164</v>
      </c>
      <c r="Y22" s="16">
        <f t="shared" si="1"/>
        <v>204</v>
      </c>
      <c r="Z22" s="17">
        <f t="shared" si="1"/>
        <v>119</v>
      </c>
      <c r="AA22" s="17">
        <v>209</v>
      </c>
      <c r="AB22" s="22">
        <f t="shared" si="1"/>
        <v>50</v>
      </c>
      <c r="AC22" s="10">
        <f t="shared" si="1"/>
        <v>7512</v>
      </c>
      <c r="AD22" s="11">
        <f t="shared" si="1"/>
        <v>9144</v>
      </c>
      <c r="AE22" s="11">
        <f t="shared" si="1"/>
        <v>8492</v>
      </c>
      <c r="AF22" s="11">
        <f t="shared" si="1"/>
        <v>8104</v>
      </c>
      <c r="AG22" s="11">
        <f t="shared" si="1"/>
        <v>9299</v>
      </c>
      <c r="AH22" s="11">
        <f t="shared" si="1"/>
        <v>9367</v>
      </c>
      <c r="AI22" s="11">
        <f t="shared" si="1"/>
        <v>7296</v>
      </c>
      <c r="AJ22" s="11">
        <f t="shared" si="1"/>
        <v>9206</v>
      </c>
      <c r="AK22" s="11">
        <f t="shared" si="1"/>
        <v>11542</v>
      </c>
      <c r="AL22" s="11">
        <f t="shared" si="1"/>
        <v>9620</v>
      </c>
      <c r="AM22" s="12">
        <f t="shared" si="1"/>
        <v>8781</v>
      </c>
      <c r="AN22" s="12">
        <f>AN10</f>
        <v>9377</v>
      </c>
      <c r="AO22" s="22">
        <f t="shared" si="1"/>
        <v>6774</v>
      </c>
      <c r="AP22" s="10">
        <f t="shared" si="1"/>
        <v>704</v>
      </c>
      <c r="AQ22" s="11">
        <f t="shared" si="1"/>
        <v>703</v>
      </c>
      <c r="AR22" s="11">
        <f t="shared" si="1"/>
        <v>381</v>
      </c>
      <c r="AS22" s="11">
        <f t="shared" si="1"/>
        <v>420</v>
      </c>
      <c r="AT22" s="11">
        <f t="shared" si="1"/>
        <v>441</v>
      </c>
      <c r="AU22" s="16">
        <f t="shared" si="1"/>
        <v>321</v>
      </c>
      <c r="AV22" s="16">
        <f t="shared" si="1"/>
        <v>352</v>
      </c>
      <c r="AW22" s="16">
        <f aca="true" t="shared" si="2" ref="AW22:CB22">AW10</f>
        <v>425</v>
      </c>
      <c r="AX22" s="16">
        <f t="shared" si="2"/>
        <v>505</v>
      </c>
      <c r="AY22" s="11">
        <f t="shared" si="2"/>
        <v>450</v>
      </c>
      <c r="AZ22" s="12">
        <f t="shared" si="2"/>
        <v>379</v>
      </c>
      <c r="BA22" s="12">
        <f>BA10</f>
        <v>355</v>
      </c>
      <c r="BB22" s="22">
        <f t="shared" si="2"/>
        <v>263</v>
      </c>
      <c r="BC22" s="10">
        <f t="shared" si="2"/>
        <v>189</v>
      </c>
      <c r="BD22" s="11">
        <f t="shared" si="2"/>
        <v>233</v>
      </c>
      <c r="BE22" s="11">
        <f t="shared" si="2"/>
        <v>256</v>
      </c>
      <c r="BF22" s="11">
        <f t="shared" si="2"/>
        <v>244</v>
      </c>
      <c r="BG22" s="11">
        <f t="shared" si="2"/>
        <v>268</v>
      </c>
      <c r="BH22" s="11">
        <f t="shared" si="2"/>
        <v>212</v>
      </c>
      <c r="BI22" s="11">
        <f t="shared" si="2"/>
        <v>242</v>
      </c>
      <c r="BJ22" s="11">
        <f t="shared" si="2"/>
        <v>253</v>
      </c>
      <c r="BK22" s="11">
        <f t="shared" si="2"/>
        <v>306</v>
      </c>
      <c r="BL22" s="11">
        <f t="shared" si="2"/>
        <v>264</v>
      </c>
      <c r="BM22" s="12">
        <f t="shared" si="2"/>
        <v>150</v>
      </c>
      <c r="BN22" s="12">
        <f>BN10</f>
        <v>147</v>
      </c>
      <c r="BO22" s="22">
        <f t="shared" si="2"/>
        <v>203</v>
      </c>
      <c r="BP22" s="10">
        <f t="shared" si="2"/>
        <v>59</v>
      </c>
      <c r="BQ22" s="11">
        <f t="shared" si="2"/>
        <v>52</v>
      </c>
      <c r="BR22" s="11">
        <f t="shared" si="2"/>
        <v>24</v>
      </c>
      <c r="BS22" s="11">
        <f t="shared" si="2"/>
        <v>35</v>
      </c>
      <c r="BT22" s="11">
        <f t="shared" si="2"/>
        <v>42</v>
      </c>
      <c r="BU22" s="16">
        <f t="shared" si="2"/>
        <v>31</v>
      </c>
      <c r="BV22" s="16">
        <f t="shared" si="2"/>
        <v>31</v>
      </c>
      <c r="BW22" s="16">
        <f t="shared" si="2"/>
        <v>41</v>
      </c>
      <c r="BX22" s="16">
        <f t="shared" si="2"/>
        <v>51</v>
      </c>
      <c r="BY22" s="16">
        <f t="shared" si="2"/>
        <v>48</v>
      </c>
      <c r="BZ22" s="17">
        <f t="shared" si="2"/>
        <v>53</v>
      </c>
      <c r="CA22" s="17">
        <f>CA10</f>
        <v>45</v>
      </c>
      <c r="CB22" s="22">
        <f t="shared" si="2"/>
        <v>65</v>
      </c>
    </row>
    <row r="23" spans="2:80" s="5" customFormat="1" ht="12.75">
      <c r="B23" s="5" t="s">
        <v>15</v>
      </c>
      <c r="C23" s="12">
        <f aca="true" t="shared" si="3" ref="C23:M23">SUM(C11:C15)</f>
        <v>284414</v>
      </c>
      <c r="D23" s="12">
        <f t="shared" si="3"/>
        <v>305923</v>
      </c>
      <c r="E23" s="12">
        <f t="shared" si="3"/>
        <v>270789</v>
      </c>
      <c r="F23" s="12">
        <f t="shared" si="3"/>
        <v>267860</v>
      </c>
      <c r="G23" s="12">
        <f t="shared" si="3"/>
        <v>263110</v>
      </c>
      <c r="H23" s="12">
        <f t="shared" si="3"/>
        <v>281517</v>
      </c>
      <c r="I23" s="12">
        <f t="shared" si="3"/>
        <v>310346</v>
      </c>
      <c r="J23" s="12">
        <f t="shared" si="3"/>
        <v>320235</v>
      </c>
      <c r="K23" s="12">
        <f t="shared" si="3"/>
        <v>325569</v>
      </c>
      <c r="L23" s="12">
        <f t="shared" si="3"/>
        <v>332225</v>
      </c>
      <c r="M23" s="12">
        <f t="shared" si="3"/>
        <v>259934</v>
      </c>
      <c r="N23" s="12">
        <v>234885</v>
      </c>
      <c r="O23" s="22">
        <f>SUM(O11:O15)</f>
        <v>234794</v>
      </c>
      <c r="P23" s="23">
        <f aca="true" t="shared" si="4" ref="P23:Z23">SUM(P11,P14,P15,P13,P12)</f>
        <v>497</v>
      </c>
      <c r="Q23" s="12">
        <f t="shared" si="4"/>
        <v>359</v>
      </c>
      <c r="R23" s="12">
        <f t="shared" si="4"/>
        <v>365</v>
      </c>
      <c r="S23" s="12">
        <f t="shared" si="4"/>
        <v>527</v>
      </c>
      <c r="T23" s="12">
        <f t="shared" si="4"/>
        <v>671</v>
      </c>
      <c r="U23" s="16">
        <f t="shared" si="4"/>
        <v>521</v>
      </c>
      <c r="V23" s="16">
        <f t="shared" si="4"/>
        <v>480</v>
      </c>
      <c r="W23" s="16">
        <f t="shared" si="4"/>
        <v>581</v>
      </c>
      <c r="X23" s="16">
        <f t="shared" si="4"/>
        <v>605</v>
      </c>
      <c r="Y23" s="16">
        <f t="shared" si="4"/>
        <v>584</v>
      </c>
      <c r="Z23" s="17">
        <f t="shared" si="4"/>
        <v>450</v>
      </c>
      <c r="AA23" s="17">
        <v>368</v>
      </c>
      <c r="AB23" s="22">
        <f>SUM(AB11:AB15)</f>
        <v>282</v>
      </c>
      <c r="AC23" s="23">
        <f aca="true" t="shared" si="5" ref="AC23:AM23">SUM(AC11,AC14,AC15,AC13,AC12)</f>
        <v>31631</v>
      </c>
      <c r="AD23" s="12">
        <f t="shared" si="5"/>
        <v>36523</v>
      </c>
      <c r="AE23" s="12">
        <f t="shared" si="5"/>
        <v>32292</v>
      </c>
      <c r="AF23" s="12">
        <f t="shared" si="5"/>
        <v>31581</v>
      </c>
      <c r="AG23" s="12">
        <f t="shared" si="5"/>
        <v>30569</v>
      </c>
      <c r="AH23" s="12">
        <f t="shared" si="5"/>
        <v>36600</v>
      </c>
      <c r="AI23" s="12">
        <f t="shared" si="5"/>
        <v>41587</v>
      </c>
      <c r="AJ23" s="12">
        <f t="shared" si="5"/>
        <v>46461</v>
      </c>
      <c r="AK23" s="12">
        <f t="shared" si="5"/>
        <v>45739</v>
      </c>
      <c r="AL23" s="12">
        <f t="shared" si="5"/>
        <v>49510</v>
      </c>
      <c r="AM23" s="12">
        <f t="shared" si="5"/>
        <v>45417</v>
      </c>
      <c r="AN23" s="12">
        <f>SUM(AN11,AN14,AN15,AN13,AN12)</f>
        <v>44005</v>
      </c>
      <c r="AO23" s="22">
        <f>SUM(AO11:AO15)</f>
        <v>36722</v>
      </c>
      <c r="AP23" s="23">
        <f aca="true" t="shared" si="6" ref="AP23:AZ23">SUM(AP11,AP14,AP15,AP13,AP12)</f>
        <v>2590</v>
      </c>
      <c r="AQ23" s="12">
        <f t="shared" si="6"/>
        <v>2839</v>
      </c>
      <c r="AR23" s="12">
        <f t="shared" si="6"/>
        <v>2822</v>
      </c>
      <c r="AS23" s="12">
        <f t="shared" si="6"/>
        <v>2239</v>
      </c>
      <c r="AT23" s="12">
        <f t="shared" si="6"/>
        <v>2345</v>
      </c>
      <c r="AU23" s="16">
        <f t="shared" si="6"/>
        <v>2499</v>
      </c>
      <c r="AV23" s="16">
        <f t="shared" si="6"/>
        <v>2582</v>
      </c>
      <c r="AW23" s="16">
        <f t="shared" si="6"/>
        <v>2936</v>
      </c>
      <c r="AX23" s="16">
        <f t="shared" si="6"/>
        <v>3163</v>
      </c>
      <c r="AY23" s="12">
        <f t="shared" si="6"/>
        <v>3845</v>
      </c>
      <c r="AZ23" s="12">
        <f t="shared" si="6"/>
        <v>2876</v>
      </c>
      <c r="BA23" s="12">
        <f>SUM(BA11,BA14,BA15,BA13,BA12)</f>
        <v>2624</v>
      </c>
      <c r="BB23" s="22">
        <f>SUM(BB11:BB15)</f>
        <v>2294</v>
      </c>
      <c r="BC23" s="23">
        <f aca="true" t="shared" si="7" ref="BC23:BM23">SUM(BC11,BC14,BC15,BC13,BC12)</f>
        <v>2755</v>
      </c>
      <c r="BD23" s="12">
        <f t="shared" si="7"/>
        <v>4132</v>
      </c>
      <c r="BE23" s="12">
        <f t="shared" si="7"/>
        <v>3369</v>
      </c>
      <c r="BF23" s="12">
        <f t="shared" si="7"/>
        <v>3150</v>
      </c>
      <c r="BG23" s="12">
        <f t="shared" si="7"/>
        <v>3244</v>
      </c>
      <c r="BH23" s="12">
        <f t="shared" si="7"/>
        <v>3888</v>
      </c>
      <c r="BI23" s="12">
        <f t="shared" si="7"/>
        <v>4527</v>
      </c>
      <c r="BJ23" s="12">
        <f t="shared" si="7"/>
        <v>4398</v>
      </c>
      <c r="BK23" s="12">
        <f t="shared" si="7"/>
        <v>4930</v>
      </c>
      <c r="BL23" s="12">
        <f t="shared" si="7"/>
        <v>4640</v>
      </c>
      <c r="BM23" s="12">
        <f t="shared" si="7"/>
        <v>2468</v>
      </c>
      <c r="BN23" s="12">
        <f>SUM(BN11,BN14,BN15,BN13,BN12)</f>
        <v>3343</v>
      </c>
      <c r="BO23" s="22">
        <f>SUM(BO11:BO15)</f>
        <v>4153</v>
      </c>
      <c r="BP23" s="23">
        <f aca="true" t="shared" si="8" ref="BP23:BZ23">SUM(BP11,BP14,BP15,BP13,BP12)</f>
        <v>1851</v>
      </c>
      <c r="BQ23" s="12">
        <f t="shared" si="8"/>
        <v>1935</v>
      </c>
      <c r="BR23" s="12">
        <f t="shared" si="8"/>
        <v>1997</v>
      </c>
      <c r="BS23" s="12">
        <f t="shared" si="8"/>
        <v>2056</v>
      </c>
      <c r="BT23" s="12">
        <f t="shared" si="8"/>
        <v>2206</v>
      </c>
      <c r="BU23" s="16">
        <f t="shared" si="8"/>
        <v>1949</v>
      </c>
      <c r="BV23" s="16">
        <f t="shared" si="8"/>
        <v>2236</v>
      </c>
      <c r="BW23" s="16">
        <f t="shared" si="8"/>
        <v>2570</v>
      </c>
      <c r="BX23" s="16">
        <f t="shared" si="8"/>
        <v>2785</v>
      </c>
      <c r="BY23" s="16">
        <f t="shared" si="8"/>
        <v>2756</v>
      </c>
      <c r="BZ23" s="17">
        <f t="shared" si="8"/>
        <v>2778</v>
      </c>
      <c r="CA23" s="17">
        <f>SUM(CA11,CA14,CA15,CA13,CA12)</f>
        <v>3125</v>
      </c>
      <c r="CB23" s="22">
        <f>SUM(CB11:CB15)</f>
        <v>2870</v>
      </c>
    </row>
    <row r="24" spans="2:80" ht="12.75">
      <c r="B24" s="2" t="s">
        <v>7</v>
      </c>
      <c r="C24" s="12">
        <f aca="true" t="shared" si="9" ref="C24:M24">SUM(C16:C20)</f>
        <v>175434</v>
      </c>
      <c r="D24" s="12">
        <f t="shared" si="9"/>
        <v>178484</v>
      </c>
      <c r="E24" s="12">
        <f t="shared" si="9"/>
        <v>133599</v>
      </c>
      <c r="F24" s="12">
        <f t="shared" si="9"/>
        <v>139899</v>
      </c>
      <c r="G24" s="12">
        <f t="shared" si="9"/>
        <v>141359</v>
      </c>
      <c r="H24" s="12">
        <f t="shared" si="9"/>
        <v>137759</v>
      </c>
      <c r="I24" s="12">
        <f t="shared" si="9"/>
        <v>153038</v>
      </c>
      <c r="J24" s="12">
        <f t="shared" si="9"/>
        <v>150955</v>
      </c>
      <c r="K24" s="12">
        <f t="shared" si="9"/>
        <v>149495</v>
      </c>
      <c r="L24" s="12">
        <f t="shared" si="9"/>
        <v>142666</v>
      </c>
      <c r="M24" s="12">
        <f t="shared" si="9"/>
        <v>113902</v>
      </c>
      <c r="N24" s="12">
        <v>98717</v>
      </c>
      <c r="O24" s="22">
        <f>SUM(O16:O20)</f>
        <v>85968</v>
      </c>
      <c r="P24" s="10">
        <f aca="true" t="shared" si="10" ref="P24:Z24">SUM(P16,P17,P18,P19,P20)</f>
        <v>326</v>
      </c>
      <c r="Q24" s="11">
        <f t="shared" si="10"/>
        <v>321</v>
      </c>
      <c r="R24" s="11">
        <f t="shared" si="10"/>
        <v>294</v>
      </c>
      <c r="S24" s="11">
        <f t="shared" si="10"/>
        <v>196</v>
      </c>
      <c r="T24" s="11">
        <f t="shared" si="10"/>
        <v>237</v>
      </c>
      <c r="U24" s="16">
        <f t="shared" si="10"/>
        <v>331</v>
      </c>
      <c r="V24" s="16">
        <f t="shared" si="10"/>
        <v>200</v>
      </c>
      <c r="W24" s="16">
        <f t="shared" si="10"/>
        <v>222</v>
      </c>
      <c r="X24" s="16">
        <f t="shared" si="10"/>
        <v>291</v>
      </c>
      <c r="Y24" s="16">
        <f t="shared" si="10"/>
        <v>522</v>
      </c>
      <c r="Z24" s="17">
        <f t="shared" si="10"/>
        <v>218</v>
      </c>
      <c r="AA24" s="17">
        <v>368</v>
      </c>
      <c r="AB24" s="22">
        <f>SUM(AB16:AB20)</f>
        <v>258</v>
      </c>
      <c r="AC24" s="10">
        <f aca="true" t="shared" si="11" ref="AC24:AM24">SUM(AC16,AC17,AC18,AC19,AC20)</f>
        <v>13366</v>
      </c>
      <c r="AD24" s="11">
        <f t="shared" si="11"/>
        <v>15761</v>
      </c>
      <c r="AE24" s="11">
        <f t="shared" si="11"/>
        <v>13824</v>
      </c>
      <c r="AF24" s="11">
        <f t="shared" si="11"/>
        <v>13734</v>
      </c>
      <c r="AG24" s="11">
        <f t="shared" si="11"/>
        <v>13505</v>
      </c>
      <c r="AH24" s="11">
        <f t="shared" si="11"/>
        <v>15241</v>
      </c>
      <c r="AI24" s="11">
        <f t="shared" si="11"/>
        <v>19282</v>
      </c>
      <c r="AJ24" s="11">
        <f t="shared" si="11"/>
        <v>20730</v>
      </c>
      <c r="AK24" s="11">
        <f t="shared" si="11"/>
        <v>20655</v>
      </c>
      <c r="AL24" s="11">
        <f t="shared" si="11"/>
        <v>22089</v>
      </c>
      <c r="AM24" s="12">
        <f t="shared" si="11"/>
        <v>17115</v>
      </c>
      <c r="AN24" s="12">
        <f>SUM(AN16,AN17,AN18,AN19,AN20)</f>
        <v>18181</v>
      </c>
      <c r="AO24" s="22">
        <f>SUM(AO16:AO20)</f>
        <v>12606</v>
      </c>
      <c r="AP24" s="10">
        <f aca="true" t="shared" si="12" ref="AP24:AZ24">SUM(AP16,AP17,AP18,AP19,AP20)</f>
        <v>948</v>
      </c>
      <c r="AQ24" s="11">
        <f t="shared" si="12"/>
        <v>986</v>
      </c>
      <c r="AR24" s="11">
        <f t="shared" si="12"/>
        <v>946</v>
      </c>
      <c r="AS24" s="11">
        <f t="shared" si="12"/>
        <v>732</v>
      </c>
      <c r="AT24" s="11">
        <f t="shared" si="12"/>
        <v>841</v>
      </c>
      <c r="AU24" s="16">
        <f t="shared" si="12"/>
        <v>728</v>
      </c>
      <c r="AV24" s="16">
        <f t="shared" si="12"/>
        <v>863</v>
      </c>
      <c r="AW24" s="16">
        <f t="shared" si="12"/>
        <v>877</v>
      </c>
      <c r="AX24" s="16">
        <f t="shared" si="12"/>
        <v>954</v>
      </c>
      <c r="AY24" s="11">
        <f t="shared" si="12"/>
        <v>1090</v>
      </c>
      <c r="AZ24" s="12">
        <f t="shared" si="12"/>
        <v>955</v>
      </c>
      <c r="BA24" s="12">
        <f>SUM(BA16,BA17,BA18,BA19,BA20)</f>
        <v>930</v>
      </c>
      <c r="BB24" s="22">
        <f>SUM(BB16:BB20)</f>
        <v>766</v>
      </c>
      <c r="BC24" s="10">
        <f aca="true" t="shared" si="13" ref="BC24:BM24">SUM(BC16,BC17,BC18,BC19,BC20)</f>
        <v>463</v>
      </c>
      <c r="BD24" s="11">
        <f t="shared" si="13"/>
        <v>990</v>
      </c>
      <c r="BE24" s="11">
        <f t="shared" si="13"/>
        <v>701</v>
      </c>
      <c r="BF24" s="11">
        <f t="shared" si="13"/>
        <v>870</v>
      </c>
      <c r="BG24" s="11">
        <f t="shared" si="13"/>
        <v>665</v>
      </c>
      <c r="BH24" s="11">
        <f t="shared" si="13"/>
        <v>681</v>
      </c>
      <c r="BI24" s="11">
        <f t="shared" si="13"/>
        <v>896</v>
      </c>
      <c r="BJ24" s="11">
        <f t="shared" si="13"/>
        <v>933</v>
      </c>
      <c r="BK24" s="11">
        <f t="shared" si="13"/>
        <v>966</v>
      </c>
      <c r="BL24" s="11">
        <f t="shared" si="13"/>
        <v>1248</v>
      </c>
      <c r="BM24" s="12">
        <f t="shared" si="13"/>
        <v>690</v>
      </c>
      <c r="BN24" s="12">
        <f>SUM(BN16,BN17,BN18,BN19,BN20)</f>
        <v>783</v>
      </c>
      <c r="BO24" s="22">
        <f>SUM(BO16:BO20)</f>
        <v>888</v>
      </c>
      <c r="BP24" s="10">
        <f aca="true" t="shared" si="14" ref="BP24:BZ24">SUM(BP16,BP17,BP18,BP19,BP20)</f>
        <v>948</v>
      </c>
      <c r="BQ24" s="11">
        <f t="shared" si="14"/>
        <v>1294</v>
      </c>
      <c r="BR24" s="11">
        <f t="shared" si="14"/>
        <v>1356</v>
      </c>
      <c r="BS24" s="11">
        <f t="shared" si="14"/>
        <v>1157</v>
      </c>
      <c r="BT24" s="11">
        <f t="shared" si="14"/>
        <v>1338</v>
      </c>
      <c r="BU24" s="16">
        <f t="shared" si="14"/>
        <v>1197</v>
      </c>
      <c r="BV24" s="16">
        <f t="shared" si="14"/>
        <v>1202</v>
      </c>
      <c r="BW24" s="16">
        <f t="shared" si="14"/>
        <v>1606</v>
      </c>
      <c r="BX24" s="16">
        <f t="shared" si="14"/>
        <v>1392</v>
      </c>
      <c r="BY24" s="16">
        <f t="shared" si="14"/>
        <v>1448</v>
      </c>
      <c r="BZ24" s="17">
        <f t="shared" si="14"/>
        <v>1755</v>
      </c>
      <c r="CA24" s="17">
        <f>SUM(CA16,CA17,CA18,CA19,CA20)</f>
        <v>2075</v>
      </c>
      <c r="CB24" s="22">
        <f>SUM(CB16:CB20)</f>
        <v>1865</v>
      </c>
    </row>
    <row r="25" spans="2:80" ht="13.5" thickBot="1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/>
      <c r="P25" s="27"/>
      <c r="Q25" s="28"/>
      <c r="R25" s="28"/>
      <c r="S25" s="28"/>
      <c r="T25" s="28"/>
      <c r="U25" s="28"/>
      <c r="V25" s="28"/>
      <c r="W25" s="28"/>
      <c r="X25" s="28"/>
      <c r="Y25" s="28"/>
      <c r="Z25" s="25"/>
      <c r="AA25" s="25"/>
      <c r="AB25" s="26"/>
      <c r="AC25" s="27"/>
      <c r="AD25" s="28"/>
      <c r="AE25" s="28"/>
      <c r="AF25" s="28"/>
      <c r="AG25" s="28"/>
      <c r="AH25" s="28"/>
      <c r="AI25" s="28"/>
      <c r="AJ25" s="28"/>
      <c r="AK25" s="28"/>
      <c r="AL25" s="28"/>
      <c r="AM25" s="25"/>
      <c r="AN25" s="25"/>
      <c r="AO25" s="26"/>
      <c r="AP25" s="27"/>
      <c r="AQ25" s="28"/>
      <c r="AR25" s="28"/>
      <c r="AS25" s="28"/>
      <c r="AT25" s="28"/>
      <c r="AU25" s="28"/>
      <c r="AV25" s="28"/>
      <c r="AW25" s="28"/>
      <c r="AX25" s="28"/>
      <c r="AY25" s="28"/>
      <c r="AZ25" s="25"/>
      <c r="BA25" s="25"/>
      <c r="BB25" s="26"/>
      <c r="BC25" s="27"/>
      <c r="BD25" s="28"/>
      <c r="BE25" s="28"/>
      <c r="BF25" s="28"/>
      <c r="BG25" s="28"/>
      <c r="BH25" s="28"/>
      <c r="BI25" s="28"/>
      <c r="BJ25" s="28"/>
      <c r="BK25" s="28"/>
      <c r="BL25" s="28"/>
      <c r="BM25" s="25"/>
      <c r="BN25" s="25"/>
      <c r="BO25" s="26"/>
      <c r="BP25" s="27"/>
      <c r="BQ25" s="28"/>
      <c r="BR25" s="28"/>
      <c r="BS25" s="28"/>
      <c r="BT25" s="28"/>
      <c r="BU25" s="28"/>
      <c r="BV25" s="28"/>
      <c r="BW25" s="28"/>
      <c r="BX25" s="28"/>
      <c r="BY25" s="28"/>
      <c r="BZ25" s="25"/>
      <c r="CA25" s="25"/>
      <c r="CB25" s="26"/>
    </row>
    <row r="26" spans="2:80" s="4" customFormat="1" ht="13.5" thickBot="1">
      <c r="B26" s="29" t="s">
        <v>16</v>
      </c>
      <c r="C26" s="30">
        <f aca="true" t="shared" si="15" ref="C26:M26">SUM(C22:C24)</f>
        <v>547347</v>
      </c>
      <c r="D26" s="30">
        <f t="shared" si="15"/>
        <v>572211</v>
      </c>
      <c r="E26" s="30">
        <f t="shared" si="15"/>
        <v>486737</v>
      </c>
      <c r="F26" s="30">
        <f t="shared" si="15"/>
        <v>486065</v>
      </c>
      <c r="G26" s="30">
        <f t="shared" si="15"/>
        <v>482939</v>
      </c>
      <c r="H26" s="30">
        <f t="shared" si="15"/>
        <v>501066</v>
      </c>
      <c r="I26" s="30">
        <f t="shared" si="15"/>
        <v>539519</v>
      </c>
      <c r="J26" s="30">
        <f t="shared" si="15"/>
        <v>546558</v>
      </c>
      <c r="K26" s="30">
        <f t="shared" si="15"/>
        <v>549632</v>
      </c>
      <c r="L26" s="30">
        <f t="shared" si="15"/>
        <v>550003</v>
      </c>
      <c r="M26" s="30">
        <f t="shared" si="15"/>
        <v>431491</v>
      </c>
      <c r="N26" s="30">
        <v>383123</v>
      </c>
      <c r="O26" s="31">
        <f>SUM(O22:O24)</f>
        <v>366303</v>
      </c>
      <c r="P26" s="30">
        <f aca="true" t="shared" si="16" ref="P26:Y26">SUM(P22:P24)</f>
        <v>1019</v>
      </c>
      <c r="Q26" s="30">
        <f t="shared" si="16"/>
        <v>716</v>
      </c>
      <c r="R26" s="30">
        <f t="shared" si="16"/>
        <v>701</v>
      </c>
      <c r="S26" s="30">
        <f t="shared" si="16"/>
        <v>765</v>
      </c>
      <c r="T26" s="30">
        <f t="shared" si="16"/>
        <v>1142</v>
      </c>
      <c r="U26" s="30">
        <f t="shared" si="16"/>
        <v>923</v>
      </c>
      <c r="V26" s="30">
        <f t="shared" si="16"/>
        <v>714</v>
      </c>
      <c r="W26" s="30">
        <f t="shared" si="16"/>
        <v>869</v>
      </c>
      <c r="X26" s="30">
        <f t="shared" si="16"/>
        <v>1060</v>
      </c>
      <c r="Y26" s="30">
        <f t="shared" si="16"/>
        <v>1310</v>
      </c>
      <c r="Z26" s="30">
        <f>SUM(Z22:Z24)</f>
        <v>787</v>
      </c>
      <c r="AA26" s="30">
        <f>SUM(AA22:AA24)</f>
        <v>945</v>
      </c>
      <c r="AB26" s="31">
        <f>SUM(AB22:AB24)</f>
        <v>590</v>
      </c>
      <c r="AC26" s="30">
        <f aca="true" t="shared" si="17" ref="AC26:AN26">SUM(AC22:AC24)</f>
        <v>52509</v>
      </c>
      <c r="AD26" s="30">
        <f t="shared" si="17"/>
        <v>61428</v>
      </c>
      <c r="AE26" s="30">
        <f t="shared" si="17"/>
        <v>54608</v>
      </c>
      <c r="AF26" s="30">
        <f t="shared" si="17"/>
        <v>53419</v>
      </c>
      <c r="AG26" s="30">
        <f t="shared" si="17"/>
        <v>53373</v>
      </c>
      <c r="AH26" s="30">
        <f t="shared" si="17"/>
        <v>61208</v>
      </c>
      <c r="AI26" s="30">
        <f t="shared" si="17"/>
        <v>68165</v>
      </c>
      <c r="AJ26" s="30">
        <f t="shared" si="17"/>
        <v>76397</v>
      </c>
      <c r="AK26" s="30">
        <f t="shared" si="17"/>
        <v>77936</v>
      </c>
      <c r="AL26" s="30">
        <f t="shared" si="17"/>
        <v>81219</v>
      </c>
      <c r="AM26" s="30">
        <f t="shared" si="17"/>
        <v>71313</v>
      </c>
      <c r="AN26" s="30">
        <f t="shared" si="17"/>
        <v>71563</v>
      </c>
      <c r="AO26" s="31">
        <f>SUM(AO22:AO24)</f>
        <v>56102</v>
      </c>
      <c r="AP26" s="30">
        <f aca="true" t="shared" si="18" ref="AP26:BA26">SUM(AP22:AP24)</f>
        <v>4242</v>
      </c>
      <c r="AQ26" s="30">
        <f t="shared" si="18"/>
        <v>4528</v>
      </c>
      <c r="AR26" s="30">
        <f t="shared" si="18"/>
        <v>4149</v>
      </c>
      <c r="AS26" s="30">
        <f t="shared" si="18"/>
        <v>3391</v>
      </c>
      <c r="AT26" s="30">
        <f t="shared" si="18"/>
        <v>3627</v>
      </c>
      <c r="AU26" s="30">
        <f t="shared" si="18"/>
        <v>3548</v>
      </c>
      <c r="AV26" s="30">
        <f t="shared" si="18"/>
        <v>3797</v>
      </c>
      <c r="AW26" s="30">
        <f t="shared" si="18"/>
        <v>4238</v>
      </c>
      <c r="AX26" s="30">
        <f t="shared" si="18"/>
        <v>4622</v>
      </c>
      <c r="AY26" s="30">
        <f t="shared" si="18"/>
        <v>5385</v>
      </c>
      <c r="AZ26" s="30">
        <f t="shared" si="18"/>
        <v>4210</v>
      </c>
      <c r="BA26" s="30">
        <f t="shared" si="18"/>
        <v>3909</v>
      </c>
      <c r="BB26" s="31">
        <f>SUM(BB22:BB24)</f>
        <v>3323</v>
      </c>
      <c r="BC26" s="30">
        <f aca="true" t="shared" si="19" ref="BC26:BN26">SUM(BC22:BC24)</f>
        <v>3407</v>
      </c>
      <c r="BD26" s="30">
        <f t="shared" si="19"/>
        <v>5355</v>
      </c>
      <c r="BE26" s="30">
        <f t="shared" si="19"/>
        <v>4326</v>
      </c>
      <c r="BF26" s="30">
        <f t="shared" si="19"/>
        <v>4264</v>
      </c>
      <c r="BG26" s="30">
        <f t="shared" si="19"/>
        <v>4177</v>
      </c>
      <c r="BH26" s="30">
        <f t="shared" si="19"/>
        <v>4781</v>
      </c>
      <c r="BI26" s="30">
        <f t="shared" si="19"/>
        <v>5665</v>
      </c>
      <c r="BJ26" s="30">
        <f t="shared" si="19"/>
        <v>5584</v>
      </c>
      <c r="BK26" s="30">
        <f t="shared" si="19"/>
        <v>6202</v>
      </c>
      <c r="BL26" s="30">
        <f t="shared" si="19"/>
        <v>6152</v>
      </c>
      <c r="BM26" s="30">
        <f t="shared" si="19"/>
        <v>3308</v>
      </c>
      <c r="BN26" s="30">
        <f t="shared" si="19"/>
        <v>4273</v>
      </c>
      <c r="BO26" s="31">
        <f>SUM(BO22:BO24)</f>
        <v>5244</v>
      </c>
      <c r="BP26" s="30">
        <f aca="true" t="shared" si="20" ref="BP26:CA26">SUM(BP22:BP24)</f>
        <v>2858</v>
      </c>
      <c r="BQ26" s="30">
        <f t="shared" si="20"/>
        <v>3281</v>
      </c>
      <c r="BR26" s="30">
        <f t="shared" si="20"/>
        <v>3377</v>
      </c>
      <c r="BS26" s="30">
        <f t="shared" si="20"/>
        <v>3248</v>
      </c>
      <c r="BT26" s="30">
        <f t="shared" si="20"/>
        <v>3586</v>
      </c>
      <c r="BU26" s="30">
        <f t="shared" si="20"/>
        <v>3177</v>
      </c>
      <c r="BV26" s="30">
        <f t="shared" si="20"/>
        <v>3469</v>
      </c>
      <c r="BW26" s="30">
        <f t="shared" si="20"/>
        <v>4217</v>
      </c>
      <c r="BX26" s="30">
        <f t="shared" si="20"/>
        <v>4228</v>
      </c>
      <c r="BY26" s="30">
        <f t="shared" si="20"/>
        <v>4252</v>
      </c>
      <c r="BZ26" s="30">
        <f t="shared" si="20"/>
        <v>4586</v>
      </c>
      <c r="CA26" s="30">
        <f t="shared" si="20"/>
        <v>5245</v>
      </c>
      <c r="CB26" s="31">
        <f>SUM(CB22:CB24)</f>
        <v>4800</v>
      </c>
    </row>
    <row r="27" spans="3:140" ht="12.75">
      <c r="C27" s="11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6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6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6"/>
      <c r="BC27" s="3"/>
      <c r="BO27" s="16"/>
      <c r="CB27" s="16"/>
      <c r="CN27" s="16"/>
      <c r="CZ27" s="16"/>
      <c r="DL27" s="16"/>
      <c r="DM27" s="11"/>
      <c r="DN27" s="11"/>
      <c r="DO27" s="11"/>
      <c r="DP27" s="11"/>
      <c r="DQ27" s="11"/>
      <c r="DR27" s="11"/>
      <c r="DS27" s="11"/>
      <c r="DT27" s="11"/>
      <c r="DU27" s="3"/>
      <c r="DV27" s="11"/>
      <c r="DW27" s="11"/>
      <c r="DX27" s="16"/>
      <c r="DY27" s="3"/>
      <c r="DZ27" s="3"/>
      <c r="EC27" s="11"/>
      <c r="ED27" s="11"/>
      <c r="EJ27" s="2"/>
    </row>
    <row r="28" spans="2:140" ht="12.75">
      <c r="B28" s="32" t="s">
        <v>18</v>
      </c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AB28" s="11"/>
      <c r="AO28" s="11"/>
      <c r="AP28" s="3"/>
      <c r="BB28" s="11"/>
      <c r="BC28" s="3"/>
      <c r="BO28" s="11"/>
      <c r="CB28" s="11"/>
      <c r="CN28" s="11"/>
      <c r="CZ28" s="11"/>
      <c r="DL28" s="11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11"/>
      <c r="DX28" s="11"/>
      <c r="DY28" s="3"/>
      <c r="DZ28" s="3"/>
      <c r="EJ28" s="11"/>
    </row>
    <row r="29" spans="2:140" ht="12.75">
      <c r="B29" s="32" t="s">
        <v>17</v>
      </c>
      <c r="C29" s="3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AB29" s="11"/>
      <c r="AO29" s="11"/>
      <c r="AP29" s="3"/>
      <c r="BB29" s="11"/>
      <c r="BC29" s="3"/>
      <c r="BO29" s="11"/>
      <c r="CB29" s="11"/>
      <c r="CN29" s="11"/>
      <c r="CZ29" s="11"/>
      <c r="DL29" s="11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11"/>
      <c r="DX29" s="11"/>
      <c r="DY29" s="3"/>
      <c r="DZ29" s="3"/>
      <c r="EJ29" s="11"/>
    </row>
    <row r="31" spans="3:67" ht="12.75" customHeight="1">
      <c r="C31" s="55" t="s">
        <v>25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64" t="s">
        <v>26</v>
      </c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6"/>
      <c r="AC31" s="64" t="s">
        <v>29</v>
      </c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6"/>
      <c r="AP31" s="46" t="s">
        <v>27</v>
      </c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8"/>
      <c r="BC31" s="46" t="s">
        <v>28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8"/>
    </row>
    <row r="32" spans="3:67" ht="12.75" customHeight="1"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0"/>
      <c r="P32" s="67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9"/>
      <c r="AC32" s="67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9"/>
      <c r="AP32" s="49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1"/>
      <c r="BC32" s="49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1"/>
    </row>
    <row r="33" spans="3:67" ht="12.75" customHeight="1"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67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9"/>
      <c r="AC33" s="67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9"/>
      <c r="AP33" s="49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1"/>
      <c r="BC33" s="49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1"/>
    </row>
    <row r="34" spans="3:67" ht="12.75" customHeight="1"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3"/>
      <c r="P34" s="70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0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2"/>
      <c r="AP34" s="52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4"/>
      <c r="BC34" s="52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4"/>
    </row>
    <row r="35" spans="3:67" ht="12.75">
      <c r="C35" s="7">
        <v>2010</v>
      </c>
      <c r="D35" s="7">
        <v>2011</v>
      </c>
      <c r="E35" s="7">
        <v>2012</v>
      </c>
      <c r="F35" s="7">
        <v>2013</v>
      </c>
      <c r="G35" s="7">
        <v>2014</v>
      </c>
      <c r="H35" s="7">
        <v>2015</v>
      </c>
      <c r="I35" s="7">
        <v>2016</v>
      </c>
      <c r="J35" s="7">
        <v>2017</v>
      </c>
      <c r="K35" s="7">
        <v>2018</v>
      </c>
      <c r="L35" s="7">
        <v>2019</v>
      </c>
      <c r="M35" s="7">
        <v>2020</v>
      </c>
      <c r="N35" s="7">
        <v>2021</v>
      </c>
      <c r="O35" s="7">
        <v>2022</v>
      </c>
      <c r="P35" s="7">
        <v>2010</v>
      </c>
      <c r="Q35" s="7">
        <v>2011</v>
      </c>
      <c r="R35" s="7">
        <v>2012</v>
      </c>
      <c r="S35" s="7">
        <v>2013</v>
      </c>
      <c r="T35" s="7">
        <v>2014</v>
      </c>
      <c r="U35" s="7">
        <v>2015</v>
      </c>
      <c r="V35" s="7">
        <v>2016</v>
      </c>
      <c r="W35" s="7">
        <v>2017</v>
      </c>
      <c r="X35" s="7">
        <v>2018</v>
      </c>
      <c r="Y35" s="7">
        <v>2019</v>
      </c>
      <c r="Z35" s="7">
        <v>2020</v>
      </c>
      <c r="AA35" s="7">
        <v>2021</v>
      </c>
      <c r="AB35" s="7">
        <v>2022</v>
      </c>
      <c r="AC35" s="7">
        <v>2010</v>
      </c>
      <c r="AD35" s="7">
        <v>2011</v>
      </c>
      <c r="AE35" s="7">
        <v>2012</v>
      </c>
      <c r="AF35" s="7">
        <v>2013</v>
      </c>
      <c r="AG35" s="7">
        <v>2014</v>
      </c>
      <c r="AH35" s="7">
        <v>2015</v>
      </c>
      <c r="AI35" s="7">
        <v>2016</v>
      </c>
      <c r="AJ35" s="7">
        <v>2017</v>
      </c>
      <c r="AK35" s="7">
        <v>2018</v>
      </c>
      <c r="AL35" s="7">
        <v>2019</v>
      </c>
      <c r="AM35" s="7">
        <v>2020</v>
      </c>
      <c r="AN35" s="7">
        <v>2021</v>
      </c>
      <c r="AO35" s="7">
        <v>2022</v>
      </c>
      <c r="AP35" s="7">
        <v>2010</v>
      </c>
      <c r="AQ35" s="7">
        <v>2011</v>
      </c>
      <c r="AR35" s="7">
        <v>2012</v>
      </c>
      <c r="AS35" s="7">
        <v>2013</v>
      </c>
      <c r="AT35" s="7">
        <v>2014</v>
      </c>
      <c r="AU35" s="7">
        <v>2015</v>
      </c>
      <c r="AV35" s="7">
        <v>2016</v>
      </c>
      <c r="AW35" s="7">
        <v>2017</v>
      </c>
      <c r="AX35" s="7">
        <v>2018</v>
      </c>
      <c r="AY35" s="7">
        <v>2019</v>
      </c>
      <c r="AZ35" s="7">
        <v>2020</v>
      </c>
      <c r="BA35" s="7">
        <v>2021</v>
      </c>
      <c r="BB35" s="7">
        <v>2022</v>
      </c>
      <c r="BC35" s="7">
        <v>2010</v>
      </c>
      <c r="BD35" s="7">
        <v>2011</v>
      </c>
      <c r="BE35" s="7">
        <v>2012</v>
      </c>
      <c r="BF35" s="7">
        <v>2013</v>
      </c>
      <c r="BG35" s="7">
        <v>2014</v>
      </c>
      <c r="BH35" s="7">
        <v>2015</v>
      </c>
      <c r="BI35" s="7">
        <v>2016</v>
      </c>
      <c r="BJ35" s="7">
        <v>2017</v>
      </c>
      <c r="BK35" s="7">
        <v>2018</v>
      </c>
      <c r="BL35" s="7">
        <v>2019</v>
      </c>
      <c r="BM35" s="7">
        <v>2020</v>
      </c>
      <c r="BN35" s="7">
        <v>2021</v>
      </c>
      <c r="BO35" s="7">
        <v>2022</v>
      </c>
    </row>
    <row r="36" spans="3:67" ht="12.75">
      <c r="C36" s="10"/>
      <c r="D36" s="2"/>
      <c r="E36" s="2"/>
      <c r="F36" s="2"/>
      <c r="G36" s="2"/>
      <c r="M36" s="8"/>
      <c r="N36" s="8"/>
      <c r="O36" s="9"/>
      <c r="P36" s="10"/>
      <c r="Q36" s="2"/>
      <c r="R36" s="2"/>
      <c r="S36" s="2"/>
      <c r="T36" s="2"/>
      <c r="Z36" s="8"/>
      <c r="AA36" s="8"/>
      <c r="AB36" s="9"/>
      <c r="AC36" s="10"/>
      <c r="AD36" s="11"/>
      <c r="AE36" s="11"/>
      <c r="AF36" s="11"/>
      <c r="AG36" s="11"/>
      <c r="AH36" s="11"/>
      <c r="AI36" s="11"/>
      <c r="AJ36" s="11"/>
      <c r="AK36" s="11"/>
      <c r="AL36" s="11"/>
      <c r="AM36" s="12"/>
      <c r="AN36" s="12"/>
      <c r="AO36" s="9"/>
      <c r="AP36" s="10"/>
      <c r="AQ36" s="11"/>
      <c r="AR36" s="11"/>
      <c r="AS36" s="11"/>
      <c r="AT36" s="11"/>
      <c r="AU36" s="11"/>
      <c r="AV36" s="11"/>
      <c r="AW36" s="11"/>
      <c r="AX36" s="11"/>
      <c r="AY36" s="11"/>
      <c r="AZ36" s="12"/>
      <c r="BA36" s="12"/>
      <c r="BB36" s="9"/>
      <c r="BC36" s="34"/>
      <c r="BD36" s="2"/>
      <c r="BE36" s="2"/>
      <c r="BF36" s="2"/>
      <c r="BG36" s="2"/>
      <c r="BH36" s="2"/>
      <c r="BI36" s="2"/>
      <c r="BJ36" s="2"/>
      <c r="BK36" s="2"/>
      <c r="BL36" s="2"/>
      <c r="BM36" s="5"/>
      <c r="BN36" s="5"/>
      <c r="BO36" s="9"/>
    </row>
    <row r="37" spans="2:67" ht="12.75">
      <c r="B37" s="2" t="s">
        <v>9</v>
      </c>
      <c r="C37" s="10"/>
      <c r="F37" s="13"/>
      <c r="G37" s="13"/>
      <c r="H37" s="13"/>
      <c r="I37" s="13"/>
      <c r="J37" s="13"/>
      <c r="K37" s="13"/>
      <c r="L37" s="13"/>
      <c r="M37" s="14">
        <f>280+588</f>
        <v>868</v>
      </c>
      <c r="N37" s="14">
        <v>753</v>
      </c>
      <c r="O37" s="15">
        <f>194+665</f>
        <v>859</v>
      </c>
      <c r="P37" s="10">
        <v>2142</v>
      </c>
      <c r="Q37" s="3">
        <v>2455</v>
      </c>
      <c r="R37" s="3">
        <v>2216</v>
      </c>
      <c r="S37" s="13">
        <v>1791</v>
      </c>
      <c r="T37" s="13">
        <v>1856</v>
      </c>
      <c r="U37" s="13">
        <v>1984</v>
      </c>
      <c r="V37" s="13">
        <v>2245</v>
      </c>
      <c r="W37" s="13">
        <v>1942</v>
      </c>
      <c r="X37" s="13">
        <v>2175</v>
      </c>
      <c r="Y37" s="13">
        <v>2080</v>
      </c>
      <c r="Z37" s="14">
        <v>1871</v>
      </c>
      <c r="AA37" s="14">
        <v>1738</v>
      </c>
      <c r="AB37" s="15">
        <f>1685+98+16</f>
        <v>1799</v>
      </c>
      <c r="AC37" s="10">
        <v>441</v>
      </c>
      <c r="AD37" s="16">
        <v>471</v>
      </c>
      <c r="AE37" s="16">
        <v>344</v>
      </c>
      <c r="AF37" s="16">
        <v>342</v>
      </c>
      <c r="AG37" s="16">
        <v>383</v>
      </c>
      <c r="AH37" s="16">
        <v>373</v>
      </c>
      <c r="AI37" s="16">
        <v>432</v>
      </c>
      <c r="AJ37" s="16">
        <v>538</v>
      </c>
      <c r="AK37" s="16">
        <v>503</v>
      </c>
      <c r="AL37" s="16">
        <v>686</v>
      </c>
      <c r="AM37" s="17">
        <v>324</v>
      </c>
      <c r="AN37" s="17">
        <v>402</v>
      </c>
      <c r="AO37" s="15">
        <f>15+253+205</f>
        <v>473</v>
      </c>
      <c r="AP37" s="10">
        <v>225</v>
      </c>
      <c r="AQ37" s="16">
        <v>208</v>
      </c>
      <c r="AR37" s="16">
        <v>180</v>
      </c>
      <c r="AS37" s="16">
        <v>185</v>
      </c>
      <c r="AT37" s="16">
        <v>591</v>
      </c>
      <c r="AU37" s="16">
        <v>987</v>
      </c>
      <c r="AV37" s="16">
        <v>766</v>
      </c>
      <c r="AW37" s="16">
        <v>1240</v>
      </c>
      <c r="AX37" s="16">
        <v>1031</v>
      </c>
      <c r="AY37" s="16">
        <v>2052</v>
      </c>
      <c r="AZ37" s="35">
        <v>363</v>
      </c>
      <c r="BA37" s="35">
        <v>358</v>
      </c>
      <c r="BB37" s="15">
        <f>113+157</f>
        <v>270</v>
      </c>
      <c r="BC37" s="36">
        <f>SUM(C10,P10,AC10,AP10,BC10,BP10,P37,AC37,AP37)</f>
        <v>98967</v>
      </c>
      <c r="BD37" s="36">
        <f>SUM(D10,Q10,AD10,AQ10,BD10,BQ10,Q37,AD37,AQ37)</f>
        <v>101106</v>
      </c>
      <c r="BE37" s="36">
        <f>SUM(E10,R10,AE10,AR10,BE10,BR10,R37,AE37,AR37)</f>
        <v>94284</v>
      </c>
      <c r="BF37" s="36">
        <f>SUM(F10,S10,AF10,AS10,BF10,BS10,S37,AF37,AS37)</f>
        <v>89469</v>
      </c>
      <c r="BG37" s="36">
        <f>SUM(G10,T10,AG10,AT10,BG10,BT10,T37,AG37,AT37)</f>
        <v>91584</v>
      </c>
      <c r="BH37" s="36">
        <f>SUM(H10,U10,AH10,AU10,BH10,BU10,U37,AH37,AU37)</f>
        <v>95136</v>
      </c>
      <c r="BI37" s="36">
        <f>SUM(I10,V10,AI10,AV10,BI10,BV10,V37,AI37,AV37)</f>
        <v>87533</v>
      </c>
      <c r="BJ37" s="36">
        <f>SUM(J10,W10,AJ10,AW10,BJ10,BW10,W37,AJ37,AW37)</f>
        <v>89079</v>
      </c>
      <c r="BK37" s="36">
        <f>SUM(K10,X10,AK10,AX10,BK10,BX10,X37,AK37,AX37)</f>
        <v>90845</v>
      </c>
      <c r="BL37" s="36">
        <f>SUM(L10,Y10,AL10,AY10,BL10,BY10,Y37,AL37,AY37)</f>
        <v>90516</v>
      </c>
      <c r="BM37" s="37">
        <f>SUM(M10,Z10,AM10,AZ10,BM10,BZ10,M37,Z37,AM37,AZ37)</f>
        <v>70563</v>
      </c>
      <c r="BN37" s="37">
        <f>SUM(N10,AA10,AN10,BA10,BN10,CA10,N37,AA37,AN37,BA37)</f>
        <v>62905</v>
      </c>
      <c r="BO37" s="38">
        <f>SUM(O10,AB10,AO10,BB10,BO10,CB10,O37,AB37,AO37,BB37)</f>
        <v>56297</v>
      </c>
    </row>
    <row r="38" spans="2:67" ht="12.75">
      <c r="B38" s="2" t="s">
        <v>10</v>
      </c>
      <c r="C38" s="10"/>
      <c r="F38" s="13"/>
      <c r="G38" s="13"/>
      <c r="H38" s="13"/>
      <c r="I38" s="13"/>
      <c r="J38" s="13"/>
      <c r="K38" s="13"/>
      <c r="L38" s="13"/>
      <c r="M38" s="14">
        <f>2166+4958</f>
        <v>7124</v>
      </c>
      <c r="N38" s="14">
        <v>6465</v>
      </c>
      <c r="O38" s="15">
        <f>1642+5944</f>
        <v>7586</v>
      </c>
      <c r="P38" s="10">
        <v>3900</v>
      </c>
      <c r="Q38" s="3">
        <v>3893</v>
      </c>
      <c r="R38" s="3">
        <v>3753</v>
      </c>
      <c r="S38" s="13">
        <v>3252</v>
      </c>
      <c r="T38" s="13">
        <v>3151</v>
      </c>
      <c r="U38" s="13">
        <v>3272</v>
      </c>
      <c r="V38" s="13">
        <v>3601</v>
      </c>
      <c r="W38" s="13">
        <v>3561</v>
      </c>
      <c r="X38" s="13">
        <v>4090</v>
      </c>
      <c r="Y38" s="13">
        <v>4095</v>
      </c>
      <c r="Z38" s="14">
        <v>3777</v>
      </c>
      <c r="AA38" s="14">
        <v>3757</v>
      </c>
      <c r="AB38" s="15">
        <f>3353+102+60</f>
        <v>3515</v>
      </c>
      <c r="AC38" s="10">
        <v>2757</v>
      </c>
      <c r="AD38" s="16">
        <v>3093</v>
      </c>
      <c r="AE38" s="16">
        <v>2778</v>
      </c>
      <c r="AF38" s="16">
        <v>2512</v>
      </c>
      <c r="AG38" s="16">
        <v>3011</v>
      </c>
      <c r="AH38" s="16">
        <v>3168</v>
      </c>
      <c r="AI38" s="16">
        <v>3607</v>
      </c>
      <c r="AJ38" s="16">
        <v>4237</v>
      </c>
      <c r="AK38" s="16">
        <v>4169</v>
      </c>
      <c r="AL38" s="16">
        <v>3774</v>
      </c>
      <c r="AM38" s="17">
        <v>3092</v>
      </c>
      <c r="AN38" s="17">
        <v>2971</v>
      </c>
      <c r="AO38" s="15">
        <f>285+1627+1251</f>
        <v>3163</v>
      </c>
      <c r="AP38" s="10">
        <v>962</v>
      </c>
      <c r="AQ38" s="16">
        <v>1150</v>
      </c>
      <c r="AR38" s="16">
        <v>1244</v>
      </c>
      <c r="AS38" s="16">
        <v>1121</v>
      </c>
      <c r="AT38" s="16">
        <v>2678</v>
      </c>
      <c r="AU38" s="16">
        <v>3537</v>
      </c>
      <c r="AV38" s="16">
        <v>3711</v>
      </c>
      <c r="AW38" s="16">
        <v>6674</v>
      </c>
      <c r="AX38" s="16">
        <v>8304</v>
      </c>
      <c r="AY38" s="16">
        <v>8721</v>
      </c>
      <c r="AZ38" s="35">
        <v>2101</v>
      </c>
      <c r="BA38" s="35">
        <v>3079</v>
      </c>
      <c r="BB38" s="15">
        <f>1512+1134</f>
        <v>2646</v>
      </c>
      <c r="BC38" s="36">
        <f>SUM(C11,P11,AC11,AP11,BC11,BP11,P38,AC38,AP38)</f>
        <v>97374</v>
      </c>
      <c r="BD38" s="36">
        <f>SUM(D11,Q11,AD11,AQ11,BD11,BQ11,Q38,AD38,AQ38)</f>
        <v>102529</v>
      </c>
      <c r="BE38" s="36">
        <f>SUM(E11,R11,AE11,AR11,BE11,BR11,R38,AE38,AR38)</f>
        <v>93362</v>
      </c>
      <c r="BF38" s="36">
        <f>SUM(F11,S11,AF11,AS11,BF11,BS11,S38,AF38,AS38)</f>
        <v>93068</v>
      </c>
      <c r="BG38" s="36">
        <f>SUM(G11,T11,AG11,AT11,BG11,BT11,T38,AG38,AT38)</f>
        <v>94264</v>
      </c>
      <c r="BH38" s="36">
        <f>SUM(H11,U11,AH11,AU11,BH11,BU11,U38,AH38,AU38)</f>
        <v>105937</v>
      </c>
      <c r="BI38" s="36">
        <f>SUM(I11,V11,AI11,AV11,BI11,BV11,V38,AI38,AV38)</f>
        <v>113741</v>
      </c>
      <c r="BJ38" s="36">
        <f>SUM(J11,W11,AJ11,AW11,BJ11,BW11,W38,AJ38,AW38)</f>
        <v>125964</v>
      </c>
      <c r="BK38" s="36">
        <f>SUM(K11,X11,AK11,AX11,BK11,BX11,X38,AK38,AX38)</f>
        <v>122634</v>
      </c>
      <c r="BL38" s="36">
        <f>SUM(L11,Y11,AL11,AY11,BL11,BY11,Y38,AL38,AY38)</f>
        <v>124586</v>
      </c>
      <c r="BM38" s="37">
        <f>SUM(M11,Z11,AM11,AZ11,BM11,BZ11,M38,Z38,AM38,AZ38)</f>
        <v>98761</v>
      </c>
      <c r="BN38" s="37">
        <f>SUM(N11,AA11,AN11,BA11,BN11,CA11,N38,AA38,AN38,BA38)</f>
        <v>89207</v>
      </c>
      <c r="BO38" s="38">
        <f>SUM(O11,AB11,AO11,BB11,BO11,CB11,O38,AB38,AO38,BB38)</f>
        <v>86988</v>
      </c>
    </row>
    <row r="39" spans="2:67" ht="12.75">
      <c r="B39" s="2" t="s">
        <v>11</v>
      </c>
      <c r="C39" s="10"/>
      <c r="F39" s="13"/>
      <c r="G39" s="13"/>
      <c r="H39" s="13"/>
      <c r="I39" s="13"/>
      <c r="J39" s="13"/>
      <c r="K39" s="13"/>
      <c r="L39" s="13"/>
      <c r="M39" s="14">
        <f>754+2751</f>
        <v>3505</v>
      </c>
      <c r="N39" s="14">
        <v>3510</v>
      </c>
      <c r="O39" s="15">
        <f>715+3814</f>
        <v>4529</v>
      </c>
      <c r="P39" s="10">
        <v>2849</v>
      </c>
      <c r="Q39" s="3">
        <v>2805</v>
      </c>
      <c r="R39" s="3">
        <v>2397</v>
      </c>
      <c r="S39" s="13">
        <v>1962</v>
      </c>
      <c r="T39" s="13">
        <v>1895</v>
      </c>
      <c r="U39" s="13">
        <v>1961</v>
      </c>
      <c r="V39" s="13">
        <v>2013</v>
      </c>
      <c r="W39" s="13">
        <v>1712</v>
      </c>
      <c r="X39" s="13">
        <v>1959</v>
      </c>
      <c r="Y39" s="13">
        <v>1771</v>
      </c>
      <c r="Z39" s="14">
        <v>2114</v>
      </c>
      <c r="AA39" s="14">
        <v>2124</v>
      </c>
      <c r="AB39" s="15">
        <f>1749+46+56</f>
        <v>1851</v>
      </c>
      <c r="AC39" s="10">
        <v>1467</v>
      </c>
      <c r="AD39" s="16">
        <v>1597</v>
      </c>
      <c r="AE39" s="16">
        <v>1511</v>
      </c>
      <c r="AF39" s="16">
        <v>1437</v>
      </c>
      <c r="AG39" s="16">
        <v>1308</v>
      </c>
      <c r="AH39" s="16">
        <v>1429</v>
      </c>
      <c r="AI39" s="16">
        <v>1642</v>
      </c>
      <c r="AJ39" s="16">
        <v>1812</v>
      </c>
      <c r="AK39" s="16">
        <v>1908</v>
      </c>
      <c r="AL39" s="16">
        <v>2195</v>
      </c>
      <c r="AM39" s="17">
        <v>1963</v>
      </c>
      <c r="AN39" s="17">
        <v>2218</v>
      </c>
      <c r="AO39" s="15">
        <f>99+1043+1036</f>
        <v>2178</v>
      </c>
      <c r="AP39" s="10">
        <v>417</v>
      </c>
      <c r="AQ39" s="16">
        <v>495</v>
      </c>
      <c r="AR39" s="16">
        <v>494</v>
      </c>
      <c r="AS39" s="16">
        <v>462</v>
      </c>
      <c r="AT39" s="16">
        <v>1104</v>
      </c>
      <c r="AU39" s="16">
        <v>1571</v>
      </c>
      <c r="AV39" s="16">
        <v>1640</v>
      </c>
      <c r="AW39" s="16">
        <v>2290</v>
      </c>
      <c r="AX39" s="16">
        <v>2908</v>
      </c>
      <c r="AY39" s="16">
        <v>3785</v>
      </c>
      <c r="AZ39" s="35">
        <v>957</v>
      </c>
      <c r="BA39" s="35">
        <v>1252</v>
      </c>
      <c r="BB39" s="15">
        <f>669+525</f>
        <v>1194</v>
      </c>
      <c r="BC39" s="36">
        <f>SUM(C12,P12,AC12,AP12,BC12,BP12,P39,AC39,AP39)</f>
        <v>45264</v>
      </c>
      <c r="BD39" s="36">
        <f>SUM(D12,Q12,AD12,AQ12,BD12,BQ12,Q39,AD39,AQ39)</f>
        <v>47854</v>
      </c>
      <c r="BE39" s="36">
        <f>SUM(E12,R12,AE12,AR12,BE12,BR12,R39,AE39,AR39)</f>
        <v>38820</v>
      </c>
      <c r="BF39" s="36">
        <f>SUM(F12,S12,AF12,AS12,BF12,BS12,S39,AF39,AS39)</f>
        <v>39744</v>
      </c>
      <c r="BG39" s="36">
        <f>SUM(G12,T12,AG12,AT12,BG12,BT12,T39,AG39,AT39)</f>
        <v>39825</v>
      </c>
      <c r="BH39" s="36">
        <f>SUM(H12,U12,AH12,AU12,BH12,BU12,U39,AH39,AU39)</f>
        <v>42955</v>
      </c>
      <c r="BI39" s="36">
        <f>SUM(I12,V12,AI12,AV12,BI12,BV12,V39,AI39,AV39)</f>
        <v>45782</v>
      </c>
      <c r="BJ39" s="36">
        <f>SUM(J12,W12,AJ12,AW12,BJ12,BW12,W39,AJ39,AW39)</f>
        <v>47462</v>
      </c>
      <c r="BK39" s="36">
        <f>SUM(K12,X12,AK12,AX12,BK12,BX12,X39,AK39,AX39)</f>
        <v>49644</v>
      </c>
      <c r="BL39" s="36">
        <f>SUM(L12,Y12,AL12,AY12,BL12,BY12,Y39,AL39,AY39)</f>
        <v>50219</v>
      </c>
      <c r="BM39" s="37">
        <f>SUM(M12,Z12,AM12,AZ12,BM12,BZ12,M39,Z39,AM39,AZ39)</f>
        <v>44055</v>
      </c>
      <c r="BN39" s="37">
        <f>SUM(N12,AA12,AN12,BA12,BN12,CA12,N39,AA39,AN39,BA39)</f>
        <v>40933</v>
      </c>
      <c r="BO39" s="38">
        <f>SUM(O12,AB12,AO12,BB12,BO12,CB12,O39,AB39,AO39,BB39)</f>
        <v>40696</v>
      </c>
    </row>
    <row r="40" spans="2:67" ht="12.75">
      <c r="B40" s="2" t="s">
        <v>12</v>
      </c>
      <c r="C40" s="10"/>
      <c r="F40" s="13"/>
      <c r="G40" s="13"/>
      <c r="H40" s="13"/>
      <c r="I40" s="13"/>
      <c r="J40" s="13"/>
      <c r="K40" s="13"/>
      <c r="L40" s="13"/>
      <c r="M40" s="14">
        <f>1392+4025</f>
        <v>5417</v>
      </c>
      <c r="N40" s="14">
        <v>5193</v>
      </c>
      <c r="O40" s="15">
        <f>1336+5472</f>
        <v>6808</v>
      </c>
      <c r="P40" s="10">
        <v>3201</v>
      </c>
      <c r="Q40" s="3">
        <v>3173</v>
      </c>
      <c r="R40" s="3">
        <v>3091</v>
      </c>
      <c r="S40" s="13">
        <v>2786</v>
      </c>
      <c r="T40" s="13">
        <v>2726</v>
      </c>
      <c r="U40" s="13">
        <v>3112</v>
      </c>
      <c r="V40" s="13">
        <v>3781</v>
      </c>
      <c r="W40" s="13">
        <v>2845</v>
      </c>
      <c r="X40" s="13">
        <v>3216</v>
      </c>
      <c r="Y40" s="13">
        <v>3356</v>
      </c>
      <c r="Z40" s="14">
        <v>3293</v>
      </c>
      <c r="AA40" s="14">
        <v>3224</v>
      </c>
      <c r="AB40" s="15">
        <f>3059+77+54</f>
        <v>3190</v>
      </c>
      <c r="AC40" s="10">
        <v>2277</v>
      </c>
      <c r="AD40" s="16">
        <v>2371</v>
      </c>
      <c r="AE40" s="16">
        <v>2332</v>
      </c>
      <c r="AF40" s="16">
        <v>2140</v>
      </c>
      <c r="AG40" s="16">
        <v>2188</v>
      </c>
      <c r="AH40" s="16">
        <v>2272</v>
      </c>
      <c r="AI40" s="16">
        <v>2724</v>
      </c>
      <c r="AJ40" s="16">
        <v>2670</v>
      </c>
      <c r="AK40" s="16">
        <v>3073</v>
      </c>
      <c r="AL40" s="16">
        <v>3435</v>
      </c>
      <c r="AM40" s="17">
        <v>3060</v>
      </c>
      <c r="AN40" s="17">
        <v>2838</v>
      </c>
      <c r="AO40" s="15">
        <f>189+1742+1306</f>
        <v>3237</v>
      </c>
      <c r="AP40" s="10">
        <v>839</v>
      </c>
      <c r="AQ40" s="16">
        <v>1013</v>
      </c>
      <c r="AR40" s="16">
        <v>934</v>
      </c>
      <c r="AS40" s="16">
        <v>905</v>
      </c>
      <c r="AT40" s="16">
        <v>2546</v>
      </c>
      <c r="AU40" s="16">
        <v>3296</v>
      </c>
      <c r="AV40" s="16">
        <v>3338</v>
      </c>
      <c r="AW40" s="16">
        <v>5156</v>
      </c>
      <c r="AX40" s="16">
        <v>5767</v>
      </c>
      <c r="AY40" s="16">
        <v>7355</v>
      </c>
      <c r="AZ40" s="35">
        <v>2028</v>
      </c>
      <c r="BA40" s="35">
        <v>2483</v>
      </c>
      <c r="BB40" s="15">
        <f>935+1237</f>
        <v>2172</v>
      </c>
      <c r="BC40" s="36">
        <f>SUM(C13,P13,AC13,AP13,BC13,BP13,P40,AC40,AP40)</f>
        <v>65419</v>
      </c>
      <c r="BD40" s="36">
        <f>SUM(D13,Q13,AD13,AQ13,BD13,BQ13,Q40,AD40,AQ40)</f>
        <v>68951</v>
      </c>
      <c r="BE40" s="36">
        <f>SUM(E13,R13,AE13,AR13,BE13,BR13,R40,AE40,AR40)</f>
        <v>59925</v>
      </c>
      <c r="BF40" s="36">
        <f>SUM(F13,S13,AF13,AS13,BF13,BS13,S40,AF40,AS40)</f>
        <v>59469</v>
      </c>
      <c r="BG40" s="36">
        <f>SUM(G13,T13,AG13,AT13,BG13,BT13,T40,AG40,AT40)</f>
        <v>60407</v>
      </c>
      <c r="BH40" s="36">
        <f>SUM(H13,U13,AH13,AU13,BH13,BU13,U40,AH40,AU40)</f>
        <v>63255</v>
      </c>
      <c r="BI40" s="36">
        <f>SUM(I13,V13,AI13,AV13,BI13,BV13,V40,AI40,AV40)</f>
        <v>66418</v>
      </c>
      <c r="BJ40" s="36">
        <f>SUM(J13,W13,AJ13,AW13,BJ13,BW13,W40,AJ40,AW40)</f>
        <v>69060</v>
      </c>
      <c r="BK40" s="36">
        <f>SUM(K13,X13,AK13,AX13,BK13,BX13,X40,AK40,AX40)</f>
        <v>72257</v>
      </c>
      <c r="BL40" s="36">
        <f>SUM(L13,Y13,AL13,AY13,BL13,BY13,Y40,AL40,AY40)</f>
        <v>73763</v>
      </c>
      <c r="BM40" s="37">
        <f>SUM(M13,Z13,AM13,AZ13,BM13,BZ13,M40,Z40,AM40,AZ40)</f>
        <v>63246</v>
      </c>
      <c r="BN40" s="37">
        <f>SUM(N13,AA13,AN13,BA13,BN13,CA13,N40,AA40,AN40,BA40)</f>
        <v>57539</v>
      </c>
      <c r="BO40" s="38">
        <f>SUM(O13,AB13,AO13,BB13,BO13,CB13,O40,AB40,AO40,BB40)</f>
        <v>56987</v>
      </c>
    </row>
    <row r="41" spans="2:67" ht="12.75">
      <c r="B41" s="2" t="s">
        <v>13</v>
      </c>
      <c r="C41" s="10"/>
      <c r="F41" s="13"/>
      <c r="G41" s="13"/>
      <c r="H41" s="13"/>
      <c r="I41" s="13"/>
      <c r="J41" s="13"/>
      <c r="K41" s="13"/>
      <c r="L41" s="13"/>
      <c r="M41" s="14">
        <f>692+3481</f>
        <v>4173</v>
      </c>
      <c r="N41" s="14">
        <v>4945</v>
      </c>
      <c r="O41" s="15">
        <f>522+4464</f>
        <v>4986</v>
      </c>
      <c r="P41" s="10">
        <v>3051</v>
      </c>
      <c r="Q41" s="3">
        <v>3137</v>
      </c>
      <c r="R41" s="3">
        <v>3052</v>
      </c>
      <c r="S41" s="13">
        <v>2636</v>
      </c>
      <c r="T41" s="13">
        <v>2549</v>
      </c>
      <c r="U41" s="13">
        <v>2711</v>
      </c>
      <c r="V41" s="13">
        <v>2744</v>
      </c>
      <c r="W41" s="13">
        <v>2607</v>
      </c>
      <c r="X41" s="13">
        <v>2756</v>
      </c>
      <c r="Y41" s="13">
        <v>2869</v>
      </c>
      <c r="Z41" s="14">
        <v>2819</v>
      </c>
      <c r="AA41" s="14">
        <v>2689</v>
      </c>
      <c r="AB41" s="15">
        <f>2478+81+41</f>
        <v>2600</v>
      </c>
      <c r="AC41" s="10">
        <v>1244</v>
      </c>
      <c r="AD41" s="11">
        <v>1451</v>
      </c>
      <c r="AE41" s="11">
        <v>1314</v>
      </c>
      <c r="AF41" s="16">
        <v>1232</v>
      </c>
      <c r="AG41" s="16">
        <v>1325</v>
      </c>
      <c r="AH41" s="16">
        <v>1405</v>
      </c>
      <c r="AI41" s="16">
        <v>1704</v>
      </c>
      <c r="AJ41" s="16">
        <v>1724</v>
      </c>
      <c r="AK41" s="16">
        <v>1735</v>
      </c>
      <c r="AL41" s="16">
        <v>1790</v>
      </c>
      <c r="AM41" s="17">
        <v>1537</v>
      </c>
      <c r="AN41" s="17">
        <v>1449</v>
      </c>
      <c r="AO41" s="15">
        <f>115+981+364</f>
        <v>1460</v>
      </c>
      <c r="AP41" s="10">
        <v>431</v>
      </c>
      <c r="AQ41" s="11">
        <v>481</v>
      </c>
      <c r="AR41" s="11">
        <v>530</v>
      </c>
      <c r="AS41" s="16">
        <v>510</v>
      </c>
      <c r="AT41" s="16">
        <v>1315</v>
      </c>
      <c r="AU41" s="16">
        <v>1776</v>
      </c>
      <c r="AV41" s="16">
        <v>1781</v>
      </c>
      <c r="AW41" s="16">
        <v>2656</v>
      </c>
      <c r="AX41" s="16">
        <v>3975</v>
      </c>
      <c r="AY41" s="16">
        <v>5642</v>
      </c>
      <c r="AZ41" s="35">
        <v>1110</v>
      </c>
      <c r="BA41" s="35">
        <v>1412</v>
      </c>
      <c r="BB41" s="15">
        <f>811+396</f>
        <v>1207</v>
      </c>
      <c r="BC41" s="36">
        <f>SUM(C14,P14,AC14,AP14,BC14,BP14,P41,AC41,AP41)</f>
        <v>87214</v>
      </c>
      <c r="BD41" s="36">
        <f>SUM(D14,Q14,AD14,AQ14,BD14,BQ14,Q41,AD41,AQ41)</f>
        <v>103852</v>
      </c>
      <c r="BE41" s="36">
        <f>SUM(E14,R14,AE14,AR14,BE14,BR14,R41,AE41,AR41)</f>
        <v>98117</v>
      </c>
      <c r="BF41" s="36">
        <f>SUM(F14,S14,AF14,AS14,BF14,BS14,S41,AF41,AS41)</f>
        <v>92176</v>
      </c>
      <c r="BG41" s="36">
        <f>SUM(G14,T14,AG14,AT14,BG14,BT14,T41,AG41,AT41)</f>
        <v>88976</v>
      </c>
      <c r="BH41" s="36">
        <f>SUM(H14,U14,AH14,AU14,BH14,BU14,U41,AH41,AU41)</f>
        <v>97435</v>
      </c>
      <c r="BI41" s="36">
        <f>SUM(I14,V14,AI14,AV14,BI14,BV14,V41,AI41,AV41)</f>
        <v>118093</v>
      </c>
      <c r="BJ41" s="36">
        <f>SUM(J14,W14,AJ14,AW14,BJ14,BW14,W41,AJ41,AW41)</f>
        <v>121155</v>
      </c>
      <c r="BK41" s="36">
        <f>SUM(K14,X14,AK14,AX14,BK14,BX14,X41,AK41,AX41)</f>
        <v>130365</v>
      </c>
      <c r="BL41" s="36">
        <f>SUM(L14,Y14,AL14,AY14,BL14,BY14,Y41,AL41,AY41)</f>
        <v>142765</v>
      </c>
      <c r="BM41" s="37">
        <f>SUM(M14,Z14,AM14,AZ14,BM14,BZ14,M41,Z41,AM41,AZ41)</f>
        <v>112717</v>
      </c>
      <c r="BN41" s="37">
        <f>SUM(N14,AA14,AN14,BA14,BN14,CA14,N41,AA41,AN41,BA41)</f>
        <v>110586</v>
      </c>
      <c r="BO41" s="38">
        <f>SUM(O14,AB14,AO14,BB14,BO14,CB14,O41,AB41,AO41,BB41)</f>
        <v>109280</v>
      </c>
    </row>
    <row r="42" spans="2:67" ht="12.75">
      <c r="B42" s="2" t="s">
        <v>14</v>
      </c>
      <c r="C42" s="10"/>
      <c r="F42" s="13"/>
      <c r="G42" s="13"/>
      <c r="H42" s="13"/>
      <c r="I42" s="13"/>
      <c r="J42" s="13"/>
      <c r="K42" s="13"/>
      <c r="L42" s="13"/>
      <c r="M42" s="14">
        <f>1541+2597</f>
        <v>4138</v>
      </c>
      <c r="N42" s="14">
        <v>3682</v>
      </c>
      <c r="O42" s="15">
        <f>1133+2955</f>
        <v>4088</v>
      </c>
      <c r="P42" s="10">
        <v>2799</v>
      </c>
      <c r="Q42" s="3">
        <v>2743</v>
      </c>
      <c r="R42" s="3">
        <v>2590</v>
      </c>
      <c r="S42" s="13">
        <v>2304</v>
      </c>
      <c r="T42" s="13">
        <v>2256</v>
      </c>
      <c r="U42" s="13">
        <v>2269</v>
      </c>
      <c r="V42" s="13">
        <v>2620</v>
      </c>
      <c r="W42" s="13">
        <v>2131</v>
      </c>
      <c r="X42" s="13">
        <v>2456</v>
      </c>
      <c r="Y42" s="13">
        <v>2331</v>
      </c>
      <c r="Z42" s="14">
        <v>2360</v>
      </c>
      <c r="AA42" s="14">
        <v>2355</v>
      </c>
      <c r="AB42" s="15">
        <f>2087+68+92</f>
        <v>2247</v>
      </c>
      <c r="AC42" s="10">
        <v>2516</v>
      </c>
      <c r="AD42" s="16">
        <v>2608</v>
      </c>
      <c r="AE42" s="16">
        <v>2569</v>
      </c>
      <c r="AF42" s="16">
        <v>2502</v>
      </c>
      <c r="AG42" s="16">
        <v>2948</v>
      </c>
      <c r="AH42" s="16">
        <v>3086</v>
      </c>
      <c r="AI42" s="16">
        <v>3411</v>
      </c>
      <c r="AJ42" s="16">
        <v>3346</v>
      </c>
      <c r="AK42" s="16">
        <v>3815</v>
      </c>
      <c r="AL42" s="16">
        <v>3956</v>
      </c>
      <c r="AM42" s="17">
        <v>3126</v>
      </c>
      <c r="AN42" s="17">
        <v>3457</v>
      </c>
      <c r="AO42" s="15">
        <f>272+1558+1589</f>
        <v>3419</v>
      </c>
      <c r="AP42" s="10">
        <v>796</v>
      </c>
      <c r="AQ42" s="16">
        <v>925</v>
      </c>
      <c r="AR42" s="16">
        <v>1116</v>
      </c>
      <c r="AS42" s="16">
        <v>1032</v>
      </c>
      <c r="AT42" s="16">
        <v>2730</v>
      </c>
      <c r="AU42" s="16">
        <v>3599</v>
      </c>
      <c r="AV42" s="16">
        <v>3327</v>
      </c>
      <c r="AW42" s="16">
        <v>5437</v>
      </c>
      <c r="AX42" s="16">
        <v>5348</v>
      </c>
      <c r="AY42" s="16">
        <v>5641</v>
      </c>
      <c r="AZ42" s="35">
        <v>2234</v>
      </c>
      <c r="BA42" s="35">
        <v>2724</v>
      </c>
      <c r="BB42" s="15">
        <f>938+1114</f>
        <v>2052</v>
      </c>
      <c r="BC42" s="36">
        <f>SUM(C15,P15,AC15,AP15,BC15,BP15,P42,AC42,AP42)</f>
        <v>57973</v>
      </c>
      <c r="BD42" s="36">
        <f>SUM(D15,Q15,AD15,AQ15,BD15,BQ15,Q42,AD42,AQ42)</f>
        <v>59460</v>
      </c>
      <c r="BE42" s="36">
        <f>SUM(E15,R15,AE15,AR15,BE15,BR15,R42,AE42,AR42)</f>
        <v>51115</v>
      </c>
      <c r="BF42" s="36">
        <f>SUM(F15,S15,AF15,AS15,BF15,BS15,S42,AF42,AS42)</f>
        <v>49749</v>
      </c>
      <c r="BG42" s="36">
        <f>SUM(G15,T15,AG15,AT15,BG15,BT15,T42,AG42,AT42)</f>
        <v>52403</v>
      </c>
      <c r="BH42" s="36">
        <f>SUM(H15,U15,AH15,AU15,BH15,BU15,U42,AH42,AU42)</f>
        <v>55856</v>
      </c>
      <c r="BI42" s="36">
        <f>SUM(I15,V15,AI15,AV15,BI15,BV15,V42,AI42,AV42)</f>
        <v>59368</v>
      </c>
      <c r="BJ42" s="36">
        <f>SUM(J15,W15,AJ15,AW15,BJ15,BW15,W42,AJ42,AW42)</f>
        <v>62398</v>
      </c>
      <c r="BK42" s="36">
        <f>SUM(K15,X15,AK15,AX15,BK15,BX15,X42,AK42,AX42)</f>
        <v>63370</v>
      </c>
      <c r="BL42" s="36">
        <f>SUM(L15,Y15,AL15,AY15,BL15,BY15,Y42,AL42,AY42)</f>
        <v>62943</v>
      </c>
      <c r="BM42" s="37">
        <f>SUM(M15,Z15,AM15,AZ15,BM15,BZ15,M42,Z42,AM42,AZ42)</f>
        <v>55072</v>
      </c>
      <c r="BN42" s="37">
        <f>SUM(N15,AA15,AN15,BA15,BN15,CA15,N42,AA42,AN42,BA42)</f>
        <v>51912</v>
      </c>
      <c r="BO42" s="38">
        <f>SUM(O15,AB15,AO15,BB15,BO15,CB15,O42,AB42,AO42,BB42)</f>
        <v>51292</v>
      </c>
    </row>
    <row r="43" spans="2:67" ht="12.75">
      <c r="B43" s="2" t="s">
        <v>3</v>
      </c>
      <c r="C43" s="10"/>
      <c r="F43" s="13"/>
      <c r="G43" s="13"/>
      <c r="H43" s="13"/>
      <c r="I43" s="13"/>
      <c r="J43" s="13"/>
      <c r="K43" s="13"/>
      <c r="L43" s="13"/>
      <c r="M43" s="14">
        <f>111+271</f>
        <v>382</v>
      </c>
      <c r="N43" s="14">
        <v>351</v>
      </c>
      <c r="O43" s="15">
        <f>91+286</f>
        <v>377</v>
      </c>
      <c r="P43" s="10">
        <v>1280</v>
      </c>
      <c r="Q43" s="3">
        <v>1339</v>
      </c>
      <c r="R43" s="3">
        <v>1248</v>
      </c>
      <c r="S43" s="13">
        <v>1072</v>
      </c>
      <c r="T43" s="13">
        <v>1127</v>
      </c>
      <c r="U43" s="13">
        <v>1153</v>
      </c>
      <c r="V43" s="13">
        <v>1258</v>
      </c>
      <c r="W43" s="13">
        <v>1125</v>
      </c>
      <c r="X43" s="13">
        <v>1175</v>
      </c>
      <c r="Y43" s="13">
        <v>1228</v>
      </c>
      <c r="Z43" s="14">
        <v>1332</v>
      </c>
      <c r="AA43" s="14">
        <v>1189</v>
      </c>
      <c r="AB43" s="15">
        <f>1028+41+27</f>
        <v>1096</v>
      </c>
      <c r="AC43" s="10">
        <v>290</v>
      </c>
      <c r="AD43" s="16">
        <v>391</v>
      </c>
      <c r="AE43" s="16">
        <v>349</v>
      </c>
      <c r="AF43" s="16">
        <v>314</v>
      </c>
      <c r="AG43" s="16">
        <v>324</v>
      </c>
      <c r="AH43" s="16">
        <v>369</v>
      </c>
      <c r="AI43" s="16">
        <v>363</v>
      </c>
      <c r="AJ43" s="16">
        <v>490</v>
      </c>
      <c r="AK43" s="16">
        <v>421</v>
      </c>
      <c r="AL43" s="16">
        <v>445</v>
      </c>
      <c r="AM43" s="17">
        <v>405</v>
      </c>
      <c r="AN43" s="17">
        <v>402</v>
      </c>
      <c r="AO43" s="15">
        <f>41+244+69</f>
        <v>354</v>
      </c>
      <c r="AP43" s="10">
        <v>145</v>
      </c>
      <c r="AQ43" s="16">
        <v>162</v>
      </c>
      <c r="AR43" s="16">
        <v>151</v>
      </c>
      <c r="AS43" s="16">
        <v>152</v>
      </c>
      <c r="AT43" s="16">
        <v>383</v>
      </c>
      <c r="AU43" s="16">
        <v>552</v>
      </c>
      <c r="AV43" s="16">
        <v>514</v>
      </c>
      <c r="AW43" s="16">
        <v>548</v>
      </c>
      <c r="AX43" s="16">
        <v>561</v>
      </c>
      <c r="AY43" s="16">
        <v>517</v>
      </c>
      <c r="AZ43" s="35">
        <v>222</v>
      </c>
      <c r="BA43" s="35">
        <v>313</v>
      </c>
      <c r="BB43" s="15">
        <f>159+73</f>
        <v>232</v>
      </c>
      <c r="BC43" s="36">
        <f>SUM(C16,P16,AC16,AP16,BC16,BP16,P43,AC43,AP43)</f>
        <v>28654</v>
      </c>
      <c r="BD43" s="36">
        <f>SUM(D16,Q16,AD16,AQ16,BD16,BQ16,Q43,AD43,AQ43)</f>
        <v>32932</v>
      </c>
      <c r="BE43" s="36">
        <f>SUM(E16,R16,AE16,AR16,BE16,BR16,R43,AE43,AR43)</f>
        <v>25835</v>
      </c>
      <c r="BF43" s="36">
        <f>SUM(F16,S16,AF16,AS16,BF16,BS16,S43,AF43,AS43)</f>
        <v>30081</v>
      </c>
      <c r="BG43" s="36">
        <f>SUM(G16,T16,AG16,AT16,BG16,BT16,T43,AG43,AT43)</f>
        <v>31977</v>
      </c>
      <c r="BH43" s="36">
        <f>SUM(H16,U16,AH16,AU16,BH16,BU16,U43,AH43,AU43)</f>
        <v>31888</v>
      </c>
      <c r="BI43" s="36">
        <f>SUM(I16,V16,AI16,AV16,BI16,BV16,V43,AI43,AV43)</f>
        <v>38016</v>
      </c>
      <c r="BJ43" s="36">
        <f>SUM(J16,W16,AJ16,AW16,BJ16,BW16,W43,AJ43,AW43)</f>
        <v>38683</v>
      </c>
      <c r="BK43" s="36">
        <f>SUM(K16,X16,AK16,AX16,BK16,BX16,X43,AK43,AX43)</f>
        <v>37338</v>
      </c>
      <c r="BL43" s="36">
        <f>SUM(L16,Y16,AL16,AY16,BL16,BY16,Y43,AL43,AY43)</f>
        <v>41002</v>
      </c>
      <c r="BM43" s="37">
        <f>SUM(M16,Z16,AM16,AZ16,BM16,BZ16,M43,Z43,AM43,AZ43)</f>
        <v>27203</v>
      </c>
      <c r="BN43" s="37">
        <f>SUM(N16,AA16,AN16,BA16,BN16,CA16,N43,AA43,AN43,BA43)</f>
        <v>21647</v>
      </c>
      <c r="BO43" s="38">
        <f>SUM(O16,AB16,AO16,BB16,BO16,CB16,O43,AB43,AO43,BB43)</f>
        <v>15970</v>
      </c>
    </row>
    <row r="44" spans="2:67" ht="12.75">
      <c r="B44" s="2" t="s">
        <v>4</v>
      </c>
      <c r="C44" s="10"/>
      <c r="F44" s="13"/>
      <c r="G44" s="13"/>
      <c r="H44" s="13"/>
      <c r="I44" s="13"/>
      <c r="J44" s="13"/>
      <c r="K44" s="13"/>
      <c r="L44" s="13"/>
      <c r="M44" s="14">
        <f>1005+461</f>
        <v>1466</v>
      </c>
      <c r="N44" s="14">
        <v>1155</v>
      </c>
      <c r="O44" s="15">
        <f>983+557</f>
        <v>1540</v>
      </c>
      <c r="P44" s="10">
        <v>2882</v>
      </c>
      <c r="Q44" s="3">
        <v>2944</v>
      </c>
      <c r="R44" s="3">
        <v>2586</v>
      </c>
      <c r="S44" s="13">
        <v>2417</v>
      </c>
      <c r="T44" s="13">
        <v>2499</v>
      </c>
      <c r="U44" s="13">
        <v>2525</v>
      </c>
      <c r="V44" s="13">
        <v>2767</v>
      </c>
      <c r="W44" s="13">
        <v>2478</v>
      </c>
      <c r="X44" s="13">
        <v>2668</v>
      </c>
      <c r="Y44" s="13">
        <v>2735</v>
      </c>
      <c r="Z44" s="14">
        <v>3150</v>
      </c>
      <c r="AA44" s="14">
        <v>3171</v>
      </c>
      <c r="AB44" s="15">
        <f>2821+131+105</f>
        <v>3057</v>
      </c>
      <c r="AC44" s="10">
        <v>873</v>
      </c>
      <c r="AD44" s="16">
        <v>979</v>
      </c>
      <c r="AE44" s="16">
        <v>886</v>
      </c>
      <c r="AF44" s="16">
        <v>817</v>
      </c>
      <c r="AG44" s="16">
        <v>923</v>
      </c>
      <c r="AH44" s="16">
        <v>935</v>
      </c>
      <c r="AI44" s="16">
        <v>1156</v>
      </c>
      <c r="AJ44" s="16">
        <v>1187</v>
      </c>
      <c r="AK44" s="16">
        <v>1344</v>
      </c>
      <c r="AL44" s="16">
        <v>1283</v>
      </c>
      <c r="AM44" s="17">
        <v>1069</v>
      </c>
      <c r="AN44" s="17">
        <v>1048</v>
      </c>
      <c r="AO44" s="15">
        <f>124+622+337</f>
        <v>1083</v>
      </c>
      <c r="AP44" s="10">
        <v>428</v>
      </c>
      <c r="AQ44" s="16">
        <v>514</v>
      </c>
      <c r="AR44" s="16">
        <v>471</v>
      </c>
      <c r="AS44" s="16">
        <v>428</v>
      </c>
      <c r="AT44" s="16">
        <v>1468</v>
      </c>
      <c r="AU44" s="16">
        <v>1909</v>
      </c>
      <c r="AV44" s="16">
        <v>1880</v>
      </c>
      <c r="AW44" s="16">
        <v>1928</v>
      </c>
      <c r="AX44" s="16">
        <v>1823</v>
      </c>
      <c r="AY44" s="16">
        <v>2017</v>
      </c>
      <c r="AZ44" s="35">
        <v>696</v>
      </c>
      <c r="BA44" s="35">
        <v>873</v>
      </c>
      <c r="BB44" s="15">
        <f>332+387</f>
        <v>719</v>
      </c>
      <c r="BC44" s="36">
        <f>SUM(C17,P17,AC17,AP17,BC17,BP17,P44,AC44,AP44)</f>
        <v>69747</v>
      </c>
      <c r="BD44" s="36">
        <f>SUM(D17,Q17,AD17,AQ17,BD17,BQ17,Q44,AD44,AQ44)</f>
        <v>68966</v>
      </c>
      <c r="BE44" s="36">
        <f>SUM(E17,R17,AE17,AR17,BE17,BR17,R44,AE44,AR44)</f>
        <v>54514</v>
      </c>
      <c r="BF44" s="36">
        <f>SUM(F17,S17,AF17,AS17,BF17,BS17,S44,AF44,AS44)</f>
        <v>54356</v>
      </c>
      <c r="BG44" s="36">
        <f>SUM(G17,T17,AG17,AT17,BG17,BT17,T44,AG44,AT44)</f>
        <v>54936</v>
      </c>
      <c r="BH44" s="36">
        <f>SUM(H17,U17,AH17,AU17,BH17,BU17,U44,AH44,AU44)</f>
        <v>54230</v>
      </c>
      <c r="BI44" s="36">
        <f>SUM(I17,V17,AI17,AV17,BI17,BV17,V44,AI44,AV44)</f>
        <v>59741</v>
      </c>
      <c r="BJ44" s="36">
        <f>SUM(J17,W17,AJ17,AW17,BJ17,BW17,W44,AJ44,AW44)</f>
        <v>58329</v>
      </c>
      <c r="BK44" s="36">
        <f>SUM(K17,X17,AK17,AX17,BK17,BX17,X44,AK44,AX44)</f>
        <v>59080</v>
      </c>
      <c r="BL44" s="36">
        <f>SUM(L17,Y17,AL17,AY17,BL17,BY17,Y44,AL44,AY44)</f>
        <v>56722</v>
      </c>
      <c r="BM44" s="37">
        <f>SUM(M17,Z17,AM17,AZ17,BM17,BZ17,M44,Z44,AM44,AZ44)</f>
        <v>48204</v>
      </c>
      <c r="BN44" s="37">
        <f>SUM(N17,AA17,AN17,BA17,BN17,CA17,N44,AA44,AN44,BA44)</f>
        <v>44523</v>
      </c>
      <c r="BO44" s="38">
        <f>SUM(O17,AB17,AO17,BB17,BO17,CB17,O44,AB44,AO44,BB44)</f>
        <v>40178</v>
      </c>
    </row>
    <row r="45" spans="2:67" ht="12.75">
      <c r="B45" s="2" t="s">
        <v>8</v>
      </c>
      <c r="C45" s="10"/>
      <c r="F45" s="13"/>
      <c r="G45" s="13"/>
      <c r="H45" s="13"/>
      <c r="I45" s="13"/>
      <c r="J45" s="13"/>
      <c r="K45" s="13"/>
      <c r="L45" s="13"/>
      <c r="M45" s="14">
        <f>840+430</f>
        <v>1270</v>
      </c>
      <c r="N45" s="14">
        <v>1066</v>
      </c>
      <c r="O45" s="15">
        <f>851+589</f>
        <v>1440</v>
      </c>
      <c r="P45" s="10">
        <v>2584</v>
      </c>
      <c r="Q45" s="3">
        <v>2725</v>
      </c>
      <c r="R45" s="3">
        <v>2527</v>
      </c>
      <c r="S45" s="13">
        <v>2273</v>
      </c>
      <c r="T45" s="13">
        <v>2302</v>
      </c>
      <c r="U45" s="13">
        <v>2278</v>
      </c>
      <c r="V45" s="13">
        <v>2544</v>
      </c>
      <c r="W45" s="13">
        <v>2232</v>
      </c>
      <c r="X45" s="13">
        <v>2392</v>
      </c>
      <c r="Y45" s="13">
        <v>2670</v>
      </c>
      <c r="Z45" s="14">
        <v>2988</v>
      </c>
      <c r="AA45" s="14">
        <v>3045</v>
      </c>
      <c r="AB45" s="15">
        <f>3004+138+120</f>
        <v>3262</v>
      </c>
      <c r="AC45" s="10">
        <v>1097</v>
      </c>
      <c r="AD45" s="16">
        <v>1245</v>
      </c>
      <c r="AE45" s="16">
        <v>1216</v>
      </c>
      <c r="AF45" s="16">
        <v>1112</v>
      </c>
      <c r="AG45" s="16">
        <v>1137</v>
      </c>
      <c r="AH45" s="16">
        <v>1178</v>
      </c>
      <c r="AI45" s="16">
        <v>1349</v>
      </c>
      <c r="AJ45" s="16">
        <v>1344</v>
      </c>
      <c r="AK45" s="16">
        <v>1600</v>
      </c>
      <c r="AL45" s="16">
        <v>2522</v>
      </c>
      <c r="AM45" s="17">
        <v>1588</v>
      </c>
      <c r="AN45" s="17">
        <v>1835</v>
      </c>
      <c r="AO45" s="15">
        <f>79+882+1149</f>
        <v>2110</v>
      </c>
      <c r="AP45" s="10">
        <v>354</v>
      </c>
      <c r="AQ45" s="16">
        <v>410</v>
      </c>
      <c r="AR45" s="16">
        <v>412</v>
      </c>
      <c r="AS45" s="16">
        <v>387</v>
      </c>
      <c r="AT45" s="16">
        <v>1088</v>
      </c>
      <c r="AU45" s="16">
        <v>1384</v>
      </c>
      <c r="AV45" s="16">
        <v>1350</v>
      </c>
      <c r="AW45" s="16">
        <v>1599</v>
      </c>
      <c r="AX45" s="16">
        <v>1474</v>
      </c>
      <c r="AY45" s="16">
        <v>1666</v>
      </c>
      <c r="AZ45" s="35">
        <v>651</v>
      </c>
      <c r="BA45" s="35">
        <v>816</v>
      </c>
      <c r="BB45" s="15">
        <f>306+373</f>
        <v>679</v>
      </c>
      <c r="BC45" s="36">
        <f>SUM(C18,P18,AC18,AP18,BC18,BP18,P45,AC45,AP45)</f>
        <v>61119</v>
      </c>
      <c r="BD45" s="36">
        <f>SUM(D18,Q18,AD18,AQ18,BD18,BQ18,Q45,AD45,AQ45)</f>
        <v>63030</v>
      </c>
      <c r="BE45" s="36">
        <f>SUM(E18,R18,AE18,AR18,BE18,BR18,R45,AE45,AR45)</f>
        <v>47784</v>
      </c>
      <c r="BF45" s="36">
        <f>SUM(F18,S18,AF18,AS18,BF18,BS18,S45,AF45,AS45)</f>
        <v>48519</v>
      </c>
      <c r="BG45" s="36">
        <f>SUM(G18,T18,AG18,AT18,BG18,BT18,T45,AG45,AT45)</f>
        <v>49290</v>
      </c>
      <c r="BH45" s="36">
        <f>SUM(H18,U18,AH18,AU18,BH18,BU18,U45,AH45,AU45)</f>
        <v>48859</v>
      </c>
      <c r="BI45" s="36">
        <f>SUM(I18,V18,AI18,AV18,BI18,BV18,V45,AI45,AV45)</f>
        <v>54285</v>
      </c>
      <c r="BJ45" s="36">
        <f>SUM(J18,W18,AJ18,AW18,BJ18,BW18,W45,AJ45,AW45)</f>
        <v>54564</v>
      </c>
      <c r="BK45" s="36">
        <f>SUM(K18,X18,AK18,AX18,BK18,BX18,X45,AK45,AX45)</f>
        <v>54294</v>
      </c>
      <c r="BL45" s="36">
        <f>SUM(L18,Y18,AL18,AY18,BL18,BY18,Y45,AL45,AY45)</f>
        <v>51743</v>
      </c>
      <c r="BM45" s="37">
        <f>SUM(M18,Z18,AM18,AZ18,BM18,BZ18,M45,Z45,AM45,AZ45)</f>
        <v>44933</v>
      </c>
      <c r="BN45" s="37">
        <f>SUM(N18,AA18,AN18,BA18,BN18,CA18,N45,AA45,AN45,BA45)</f>
        <v>42127</v>
      </c>
      <c r="BO45" s="38">
        <f>SUM(O18,AB18,AO18,BB18,BO18,CB18,O45,AB45,AO45,BB45)</f>
        <v>37757</v>
      </c>
    </row>
    <row r="46" spans="2:67" ht="12.75">
      <c r="B46" s="2" t="s">
        <v>5</v>
      </c>
      <c r="C46" s="10"/>
      <c r="F46" s="13"/>
      <c r="G46" s="13"/>
      <c r="H46" s="13"/>
      <c r="I46" s="13"/>
      <c r="J46" s="13"/>
      <c r="K46" s="13"/>
      <c r="L46" s="13"/>
      <c r="M46" s="14">
        <f>135+79</f>
        <v>214</v>
      </c>
      <c r="N46" s="14">
        <v>187</v>
      </c>
      <c r="O46" s="15">
        <f>136+111</f>
        <v>247</v>
      </c>
      <c r="P46" s="10">
        <v>676</v>
      </c>
      <c r="Q46" s="3">
        <v>675</v>
      </c>
      <c r="R46" s="3">
        <v>683</v>
      </c>
      <c r="S46" s="13">
        <v>604</v>
      </c>
      <c r="T46" s="13">
        <v>619</v>
      </c>
      <c r="U46" s="13">
        <v>635</v>
      </c>
      <c r="V46" s="13">
        <v>711</v>
      </c>
      <c r="W46" s="13">
        <v>610</v>
      </c>
      <c r="X46" s="13">
        <v>684</v>
      </c>
      <c r="Y46" s="13">
        <v>628</v>
      </c>
      <c r="Z46" s="14">
        <v>749</v>
      </c>
      <c r="AA46" s="14">
        <v>774</v>
      </c>
      <c r="AB46" s="15">
        <f>637+21+53</f>
        <v>711</v>
      </c>
      <c r="AC46" s="10">
        <v>424</v>
      </c>
      <c r="AD46" s="16">
        <v>427</v>
      </c>
      <c r="AE46" s="16">
        <v>375</v>
      </c>
      <c r="AF46" s="16">
        <v>375</v>
      </c>
      <c r="AG46" s="16">
        <v>451</v>
      </c>
      <c r="AH46" s="16">
        <v>407</v>
      </c>
      <c r="AI46" s="16">
        <v>429</v>
      </c>
      <c r="AJ46" s="16">
        <v>416</v>
      </c>
      <c r="AK46" s="16">
        <v>486</v>
      </c>
      <c r="AL46" s="16">
        <v>475</v>
      </c>
      <c r="AM46" s="17">
        <v>446</v>
      </c>
      <c r="AN46" s="17">
        <v>464</v>
      </c>
      <c r="AO46" s="15">
        <f>19+379+117</f>
        <v>515</v>
      </c>
      <c r="AP46" s="10">
        <v>124</v>
      </c>
      <c r="AQ46" s="16">
        <v>177</v>
      </c>
      <c r="AR46" s="16">
        <v>144</v>
      </c>
      <c r="AS46" s="16">
        <v>136</v>
      </c>
      <c r="AT46" s="16">
        <v>316</v>
      </c>
      <c r="AU46" s="16">
        <v>335</v>
      </c>
      <c r="AV46" s="16">
        <v>396</v>
      </c>
      <c r="AW46" s="16">
        <v>414</v>
      </c>
      <c r="AX46" s="16">
        <v>413</v>
      </c>
      <c r="AY46" s="16">
        <v>373</v>
      </c>
      <c r="AZ46" s="35">
        <v>223</v>
      </c>
      <c r="BA46" s="35">
        <v>294</v>
      </c>
      <c r="BB46" s="15">
        <f>145+138</f>
        <v>283</v>
      </c>
      <c r="BC46" s="36">
        <f>SUM(C19,P19,AC19,AP19,BC19,BP19,P46,AC46,AP46)</f>
        <v>17204</v>
      </c>
      <c r="BD46" s="36">
        <f>SUM(D19,Q19,AD19,AQ19,BD19,BQ19,Q46,AD46,AQ46)</f>
        <v>17484</v>
      </c>
      <c r="BE46" s="36">
        <f>SUM(E19,R19,AE19,AR19,BE19,BR19,R46,AE46,AR46)</f>
        <v>13731</v>
      </c>
      <c r="BF46" s="36">
        <f>SUM(F19,S19,AF19,AS19,BF19,BS19,S46,AF46,AS46)</f>
        <v>13754</v>
      </c>
      <c r="BG46" s="36">
        <f>SUM(G19,T19,AG19,AT19,BG19,BT19,T46,AG46,AT46)</f>
        <v>14524</v>
      </c>
      <c r="BH46" s="36">
        <f>SUM(H19,U19,AH19,AU19,BH19,BU19,U46,AH46,AU46)</f>
        <v>14478</v>
      </c>
      <c r="BI46" s="36">
        <f>SUM(I19,V19,AI19,AV19,BI19,BV19,V46,AI46,AV46)</f>
        <v>15704</v>
      </c>
      <c r="BJ46" s="36">
        <f>SUM(J19,W19,AJ19,AW19,BJ19,BW19,W46,AJ46,AW46)</f>
        <v>15486</v>
      </c>
      <c r="BK46" s="36">
        <f>SUM(K19,X19,AK19,AX19,BK19,BX19,X46,AK46,AX46)</f>
        <v>15869</v>
      </c>
      <c r="BL46" s="36">
        <f>SUM(L19,Y19,AL19,AY19,BL19,BY19,Y46,AL46,AY46)</f>
        <v>14842</v>
      </c>
      <c r="BM46" s="37">
        <f>SUM(M19,Z19,AM19,AZ19,BM19,BZ19,M46,Z46,AM46,AZ46)</f>
        <v>12929</v>
      </c>
      <c r="BN46" s="37">
        <f>SUM(N19,AA19,AN19,BA19,BN19,CA19,N46,AA46,AN46,BA46)</f>
        <v>12718</v>
      </c>
      <c r="BO46" s="38">
        <f>SUM(O19,AB19,AO19,BB19,BO19,CB19,O46,AB46,AO46,BB46)</f>
        <v>11056</v>
      </c>
    </row>
    <row r="47" spans="2:67" ht="12.75">
      <c r="B47" s="2" t="s">
        <v>6</v>
      </c>
      <c r="C47" s="10"/>
      <c r="F47" s="13"/>
      <c r="G47" s="13"/>
      <c r="H47" s="13"/>
      <c r="I47" s="13"/>
      <c r="J47" s="13"/>
      <c r="K47" s="13"/>
      <c r="L47" s="13"/>
      <c r="M47" s="14">
        <f>340+193</f>
        <v>533</v>
      </c>
      <c r="N47" s="14">
        <v>435</v>
      </c>
      <c r="O47" s="15">
        <f>349+233</f>
        <v>582</v>
      </c>
      <c r="P47" s="10">
        <v>1077</v>
      </c>
      <c r="Q47" s="3">
        <v>1135</v>
      </c>
      <c r="R47" s="3">
        <v>1133</v>
      </c>
      <c r="S47" s="13">
        <v>1055</v>
      </c>
      <c r="T47" s="13">
        <v>1042</v>
      </c>
      <c r="U47" s="13">
        <v>1022</v>
      </c>
      <c r="V47" s="13">
        <v>1223</v>
      </c>
      <c r="W47" s="13">
        <v>1004</v>
      </c>
      <c r="X47" s="13">
        <v>1133</v>
      </c>
      <c r="Y47" s="13">
        <v>1167</v>
      </c>
      <c r="Z47" s="14">
        <v>1354</v>
      </c>
      <c r="AA47" s="14">
        <v>1356</v>
      </c>
      <c r="AB47" s="15">
        <f>1239+48+68</f>
        <v>1355</v>
      </c>
      <c r="AC47" s="10">
        <v>442</v>
      </c>
      <c r="AD47" s="16">
        <v>539</v>
      </c>
      <c r="AE47" s="16">
        <v>465</v>
      </c>
      <c r="AF47" s="16">
        <v>443</v>
      </c>
      <c r="AG47" s="16">
        <v>466</v>
      </c>
      <c r="AH47" s="16">
        <v>490</v>
      </c>
      <c r="AI47" s="16">
        <v>526</v>
      </c>
      <c r="AJ47" s="16">
        <v>657</v>
      </c>
      <c r="AK47" s="16">
        <v>717</v>
      </c>
      <c r="AL47" s="16">
        <v>711</v>
      </c>
      <c r="AM47" s="17">
        <v>636</v>
      </c>
      <c r="AN47" s="17">
        <v>596</v>
      </c>
      <c r="AO47" s="15">
        <f>45+472+127</f>
        <v>644</v>
      </c>
      <c r="AP47" s="10">
        <v>204</v>
      </c>
      <c r="AQ47" s="16">
        <v>222</v>
      </c>
      <c r="AR47" s="16">
        <v>209</v>
      </c>
      <c r="AS47" s="16">
        <v>207</v>
      </c>
      <c r="AT47" s="16">
        <v>553</v>
      </c>
      <c r="AU47" s="16">
        <v>645</v>
      </c>
      <c r="AV47" s="16">
        <v>774</v>
      </c>
      <c r="AW47" s="16">
        <v>742</v>
      </c>
      <c r="AX47" s="16">
        <v>714</v>
      </c>
      <c r="AY47" s="16">
        <v>698</v>
      </c>
      <c r="AZ47" s="35">
        <v>355</v>
      </c>
      <c r="BA47" s="35">
        <v>467</v>
      </c>
      <c r="BB47" s="15">
        <f>210+206</f>
        <v>416</v>
      </c>
      <c r="BC47" s="36">
        <f>SUM(C20,P20,AC20,AP20,BC20,BP20,P47,AC47,AP47)</f>
        <v>27641</v>
      </c>
      <c r="BD47" s="36">
        <f>SUM(D20,Q20,AD20,AQ20,BD20,BQ20,Q47,AD47,AQ47)</f>
        <v>29308</v>
      </c>
      <c r="BE47" s="36">
        <f>SUM(E20,R20,AE20,AR20,BE20,BR20,R47,AE47,AR47)</f>
        <v>21711</v>
      </c>
      <c r="BF47" s="36">
        <f>SUM(F20,S20,AF20,AS20,BF20,BS20,S47,AF47,AS47)</f>
        <v>21670</v>
      </c>
      <c r="BG47" s="36">
        <f>SUM(G20,T20,AG20,AT20,BG20,BT20,T47,AG47,AT47)</f>
        <v>21916</v>
      </c>
      <c r="BH47" s="36">
        <f>SUM(H20,U20,AH20,AU20,BH20,BU20,U47,AH47,AU47)</f>
        <v>22299</v>
      </c>
      <c r="BI47" s="36">
        <f>SUM(I20,V20,AI20,AV20,BI20,BV20,V47,AI47,AV47)</f>
        <v>24975</v>
      </c>
      <c r="BJ47" s="36">
        <f>SUM(J20,W20,AJ20,AW20,BJ20,BW20,W47,AJ47,AW47)</f>
        <v>25035</v>
      </c>
      <c r="BK47" s="36">
        <f>SUM(K20,X20,AK20,AX20,BK20,BX20,X47,AK47,AX47)</f>
        <v>24777</v>
      </c>
      <c r="BL47" s="36">
        <f>SUM(L20,Y20,AL20,AY20,BL20,BY20,Y47,AL47,AY47)</f>
        <v>23889</v>
      </c>
      <c r="BM47" s="37">
        <f>SUM(M20,Z20,AM20,AZ20,BM20,BZ20,M47,Z47,AM47,AZ47)</f>
        <v>21095</v>
      </c>
      <c r="BN47" s="37">
        <f>SUM(N20,AA20,AN20,BA20,BN20,CA20,N47,AA47,AN47,BA47)</f>
        <v>19876</v>
      </c>
      <c r="BO47" s="38">
        <f>SUM(O20,AB20,AO20,BB20,BO20,CB20,O47,AB47,AO47,BB47)</f>
        <v>18092</v>
      </c>
    </row>
    <row r="48" spans="3:67" ht="12.75">
      <c r="C48" s="10"/>
      <c r="H48" s="4"/>
      <c r="I48" s="4"/>
      <c r="J48" s="4"/>
      <c r="K48" s="4"/>
      <c r="L48" s="4"/>
      <c r="M48" s="18"/>
      <c r="N48" s="18"/>
      <c r="O48" s="19"/>
      <c r="P48" s="10"/>
      <c r="U48" s="4"/>
      <c r="V48" s="4"/>
      <c r="W48" s="4"/>
      <c r="X48" s="4"/>
      <c r="Y48" s="4"/>
      <c r="Z48" s="18"/>
      <c r="AA48" s="18"/>
      <c r="AB48" s="19"/>
      <c r="AC48" s="10"/>
      <c r="AD48" s="11"/>
      <c r="AE48" s="11"/>
      <c r="AF48" s="20"/>
      <c r="AG48" s="20"/>
      <c r="AH48" s="16"/>
      <c r="AI48" s="16"/>
      <c r="AJ48" s="16"/>
      <c r="AK48" s="16"/>
      <c r="AL48" s="16"/>
      <c r="AM48" s="17"/>
      <c r="AN48" s="17"/>
      <c r="AO48" s="19"/>
      <c r="AP48" s="10"/>
      <c r="AQ48" s="11"/>
      <c r="AR48" s="11"/>
      <c r="AS48" s="20"/>
      <c r="AT48" s="20"/>
      <c r="AU48" s="16"/>
      <c r="AV48" s="16"/>
      <c r="AW48" s="16"/>
      <c r="AX48" s="16"/>
      <c r="AY48" s="16"/>
      <c r="AZ48" s="17"/>
      <c r="BA48" s="17"/>
      <c r="BB48" s="19"/>
      <c r="BC48" s="36"/>
      <c r="BD48" s="39"/>
      <c r="BE48" s="39"/>
      <c r="BF48" s="39"/>
      <c r="BG48" s="39"/>
      <c r="BH48" s="39"/>
      <c r="BI48" s="39"/>
      <c r="BJ48" s="39"/>
      <c r="BK48" s="39"/>
      <c r="BL48" s="39"/>
      <c r="BM48" s="37"/>
      <c r="BN48" s="37"/>
      <c r="BO48" s="19"/>
    </row>
    <row r="49" spans="2:67" ht="12.75">
      <c r="B49" s="2" t="s">
        <v>9</v>
      </c>
      <c r="C49" s="10">
        <f>C37</f>
        <v>0</v>
      </c>
      <c r="D49" s="11">
        <f>D37</f>
        <v>0</v>
      </c>
      <c r="E49" s="11">
        <f>E37</f>
        <v>0</v>
      </c>
      <c r="F49" s="11">
        <f aca="true" t="shared" si="21" ref="F49:AM49">F37</f>
        <v>0</v>
      </c>
      <c r="G49" s="11">
        <f t="shared" si="21"/>
        <v>0</v>
      </c>
      <c r="H49" s="11">
        <f t="shared" si="21"/>
        <v>0</v>
      </c>
      <c r="I49" s="11">
        <f t="shared" si="21"/>
        <v>0</v>
      </c>
      <c r="J49" s="11">
        <f t="shared" si="21"/>
        <v>0</v>
      </c>
      <c r="K49" s="11">
        <f t="shared" si="21"/>
        <v>0</v>
      </c>
      <c r="L49" s="11">
        <f t="shared" si="21"/>
        <v>0</v>
      </c>
      <c r="M49" s="12">
        <f t="shared" si="21"/>
        <v>868</v>
      </c>
      <c r="N49" s="12">
        <f>N37</f>
        <v>753</v>
      </c>
      <c r="O49" s="22">
        <f t="shared" si="21"/>
        <v>859</v>
      </c>
      <c r="P49" s="10">
        <f t="shared" si="21"/>
        <v>2142</v>
      </c>
      <c r="Q49" s="11">
        <f t="shared" si="21"/>
        <v>2455</v>
      </c>
      <c r="R49" s="11">
        <f t="shared" si="21"/>
        <v>2216</v>
      </c>
      <c r="S49" s="11">
        <f t="shared" si="21"/>
        <v>1791</v>
      </c>
      <c r="T49" s="11">
        <f t="shared" si="21"/>
        <v>1856</v>
      </c>
      <c r="U49" s="11">
        <f t="shared" si="21"/>
        <v>1984</v>
      </c>
      <c r="V49" s="11">
        <f t="shared" si="21"/>
        <v>2245</v>
      </c>
      <c r="W49" s="11">
        <f t="shared" si="21"/>
        <v>1942</v>
      </c>
      <c r="X49" s="11">
        <f t="shared" si="21"/>
        <v>2175</v>
      </c>
      <c r="Y49" s="11">
        <f t="shared" si="21"/>
        <v>2080</v>
      </c>
      <c r="Z49" s="12">
        <f t="shared" si="21"/>
        <v>1871</v>
      </c>
      <c r="AA49" s="12">
        <f>AA37</f>
        <v>1738</v>
      </c>
      <c r="AB49" s="22">
        <f t="shared" si="21"/>
        <v>1799</v>
      </c>
      <c r="AC49" s="10">
        <f t="shared" si="21"/>
        <v>441</v>
      </c>
      <c r="AD49" s="11">
        <f t="shared" si="21"/>
        <v>471</v>
      </c>
      <c r="AE49" s="11">
        <f t="shared" si="21"/>
        <v>344</v>
      </c>
      <c r="AF49" s="11">
        <f t="shared" si="21"/>
        <v>342</v>
      </c>
      <c r="AG49" s="11">
        <f t="shared" si="21"/>
        <v>383</v>
      </c>
      <c r="AH49" s="16">
        <f t="shared" si="21"/>
        <v>373</v>
      </c>
      <c r="AI49" s="16">
        <f t="shared" si="21"/>
        <v>432</v>
      </c>
      <c r="AJ49" s="16">
        <f t="shared" si="21"/>
        <v>538</v>
      </c>
      <c r="AK49" s="16">
        <f t="shared" si="21"/>
        <v>503</v>
      </c>
      <c r="AL49" s="16">
        <f t="shared" si="21"/>
        <v>686</v>
      </c>
      <c r="AM49" s="17">
        <f t="shared" si="21"/>
        <v>324</v>
      </c>
      <c r="AN49" s="17">
        <f>AN37</f>
        <v>402</v>
      </c>
      <c r="AO49" s="22">
        <f aca="true" t="shared" si="22" ref="AO49:BB49">AO37</f>
        <v>473</v>
      </c>
      <c r="AP49" s="10">
        <f t="shared" si="22"/>
        <v>225</v>
      </c>
      <c r="AQ49" s="11">
        <f t="shared" si="22"/>
        <v>208</v>
      </c>
      <c r="AR49" s="11">
        <f t="shared" si="22"/>
        <v>180</v>
      </c>
      <c r="AS49" s="11">
        <f t="shared" si="22"/>
        <v>185</v>
      </c>
      <c r="AT49" s="11">
        <f t="shared" si="22"/>
        <v>591</v>
      </c>
      <c r="AU49" s="16">
        <f t="shared" si="22"/>
        <v>987</v>
      </c>
      <c r="AV49" s="16">
        <f t="shared" si="22"/>
        <v>766</v>
      </c>
      <c r="AW49" s="16">
        <f t="shared" si="22"/>
        <v>1240</v>
      </c>
      <c r="AX49" s="16">
        <f t="shared" si="22"/>
        <v>1031</v>
      </c>
      <c r="AY49" s="16">
        <f t="shared" si="22"/>
        <v>2052</v>
      </c>
      <c r="AZ49" s="17">
        <f t="shared" si="22"/>
        <v>363</v>
      </c>
      <c r="BA49" s="17">
        <f>BA37</f>
        <v>358</v>
      </c>
      <c r="BB49" s="22">
        <f t="shared" si="22"/>
        <v>270</v>
      </c>
      <c r="BC49" s="17">
        <f aca="true" t="shared" si="23" ref="BC49:BM49">BC37</f>
        <v>98967</v>
      </c>
      <c r="BD49" s="17">
        <f t="shared" si="23"/>
        <v>101106</v>
      </c>
      <c r="BE49" s="17">
        <f t="shared" si="23"/>
        <v>94284</v>
      </c>
      <c r="BF49" s="17">
        <f t="shared" si="23"/>
        <v>89469</v>
      </c>
      <c r="BG49" s="17">
        <f t="shared" si="23"/>
        <v>91584</v>
      </c>
      <c r="BH49" s="17">
        <f t="shared" si="23"/>
        <v>95136</v>
      </c>
      <c r="BI49" s="17">
        <f t="shared" si="23"/>
        <v>87533</v>
      </c>
      <c r="BJ49" s="17">
        <f t="shared" si="23"/>
        <v>89079</v>
      </c>
      <c r="BK49" s="17">
        <f t="shared" si="23"/>
        <v>90845</v>
      </c>
      <c r="BL49" s="17">
        <f t="shared" si="23"/>
        <v>90516</v>
      </c>
      <c r="BM49" s="17">
        <f t="shared" si="23"/>
        <v>70563</v>
      </c>
      <c r="BN49" s="17">
        <f>BN37</f>
        <v>62905</v>
      </c>
      <c r="BO49" s="40">
        <f>BO37</f>
        <v>56297</v>
      </c>
    </row>
    <row r="50" spans="2:67" ht="12.75">
      <c r="B50" s="5" t="s">
        <v>15</v>
      </c>
      <c r="C50" s="23">
        <f aca="true" t="shared" si="24" ref="C50:M50">SUM(C38,C41,C42,C40,C39)</f>
        <v>0</v>
      </c>
      <c r="D50" s="12">
        <f t="shared" si="24"/>
        <v>0</v>
      </c>
      <c r="E50" s="12">
        <f t="shared" si="24"/>
        <v>0</v>
      </c>
      <c r="F50" s="12">
        <f t="shared" si="24"/>
        <v>0</v>
      </c>
      <c r="G50" s="12">
        <f t="shared" si="24"/>
        <v>0</v>
      </c>
      <c r="H50" s="12">
        <f t="shared" si="24"/>
        <v>0</v>
      </c>
      <c r="I50" s="12">
        <f t="shared" si="24"/>
        <v>0</v>
      </c>
      <c r="J50" s="12">
        <f t="shared" si="24"/>
        <v>0</v>
      </c>
      <c r="K50" s="12">
        <f t="shared" si="24"/>
        <v>0</v>
      </c>
      <c r="L50" s="12">
        <f t="shared" si="24"/>
        <v>0</v>
      </c>
      <c r="M50" s="12">
        <f t="shared" si="24"/>
        <v>24357</v>
      </c>
      <c r="N50" s="12">
        <f>SUM(N38,N41,N42,N40,N39)</f>
        <v>23795</v>
      </c>
      <c r="O50" s="22">
        <f>SUM(O38:O42)</f>
        <v>27997</v>
      </c>
      <c r="P50" s="23">
        <f aca="true" t="shared" si="25" ref="P50:Z50">SUM(P38,P41,P42,P40,P39)</f>
        <v>15800</v>
      </c>
      <c r="Q50" s="12">
        <f t="shared" si="25"/>
        <v>15751</v>
      </c>
      <c r="R50" s="12">
        <f t="shared" si="25"/>
        <v>14883</v>
      </c>
      <c r="S50" s="12">
        <f t="shared" si="25"/>
        <v>12940</v>
      </c>
      <c r="T50" s="12">
        <f t="shared" si="25"/>
        <v>12577</v>
      </c>
      <c r="U50" s="12">
        <f t="shared" si="25"/>
        <v>13325</v>
      </c>
      <c r="V50" s="12">
        <f t="shared" si="25"/>
        <v>14759</v>
      </c>
      <c r="W50" s="12">
        <f t="shared" si="25"/>
        <v>12856</v>
      </c>
      <c r="X50" s="12">
        <f t="shared" si="25"/>
        <v>14477</v>
      </c>
      <c r="Y50" s="12">
        <f t="shared" si="25"/>
        <v>14422</v>
      </c>
      <c r="Z50" s="12">
        <f t="shared" si="25"/>
        <v>14363</v>
      </c>
      <c r="AA50" s="12">
        <f>SUM(AA38,AA41,AA42,AA40,AA39)</f>
        <v>14149</v>
      </c>
      <c r="AB50" s="22">
        <f>SUM(AB38:AB42)</f>
        <v>13403</v>
      </c>
      <c r="AC50" s="23">
        <f aca="true" t="shared" si="26" ref="AC50:AM50">SUM(AC38,AC41,AC42,AC40,AC39)</f>
        <v>10261</v>
      </c>
      <c r="AD50" s="12">
        <f t="shared" si="26"/>
        <v>11120</v>
      </c>
      <c r="AE50" s="12">
        <f t="shared" si="26"/>
        <v>10504</v>
      </c>
      <c r="AF50" s="12">
        <f t="shared" si="26"/>
        <v>9823</v>
      </c>
      <c r="AG50" s="12">
        <f t="shared" si="26"/>
        <v>10780</v>
      </c>
      <c r="AH50" s="16">
        <f t="shared" si="26"/>
        <v>11360</v>
      </c>
      <c r="AI50" s="16">
        <f t="shared" si="26"/>
        <v>13088</v>
      </c>
      <c r="AJ50" s="16">
        <f t="shared" si="26"/>
        <v>13789</v>
      </c>
      <c r="AK50" s="16">
        <f t="shared" si="26"/>
        <v>14700</v>
      </c>
      <c r="AL50" s="16">
        <f t="shared" si="26"/>
        <v>15150</v>
      </c>
      <c r="AM50" s="17">
        <f t="shared" si="26"/>
        <v>12778</v>
      </c>
      <c r="AN50" s="17">
        <f>SUM(AN38,AN41,AN42,AN40,AN39)</f>
        <v>12933</v>
      </c>
      <c r="AO50" s="22">
        <f>SUM(AO38:AO42)</f>
        <v>13457</v>
      </c>
      <c r="AP50" s="23">
        <f aca="true" t="shared" si="27" ref="AP50:AZ50">SUM(AP38,AP41,AP42,AP40,AP39)</f>
        <v>3445</v>
      </c>
      <c r="AQ50" s="12">
        <f t="shared" si="27"/>
        <v>4064</v>
      </c>
      <c r="AR50" s="12">
        <f t="shared" si="27"/>
        <v>4318</v>
      </c>
      <c r="AS50" s="12">
        <f t="shared" si="27"/>
        <v>4030</v>
      </c>
      <c r="AT50" s="12">
        <f t="shared" si="27"/>
        <v>10373</v>
      </c>
      <c r="AU50" s="16">
        <f t="shared" si="27"/>
        <v>13779</v>
      </c>
      <c r="AV50" s="16">
        <f t="shared" si="27"/>
        <v>13797</v>
      </c>
      <c r="AW50" s="16">
        <f t="shared" si="27"/>
        <v>22213</v>
      </c>
      <c r="AX50" s="16">
        <f t="shared" si="27"/>
        <v>26302</v>
      </c>
      <c r="AY50" s="16">
        <f t="shared" si="27"/>
        <v>31144</v>
      </c>
      <c r="AZ50" s="17">
        <f t="shared" si="27"/>
        <v>8430</v>
      </c>
      <c r="BA50" s="17">
        <f>SUM(BA38,BA41,BA42,BA40,BA39)</f>
        <v>10950</v>
      </c>
      <c r="BB50" s="22">
        <f>SUM(BB38:BB42)</f>
        <v>9271</v>
      </c>
      <c r="BC50" s="17">
        <f aca="true" t="shared" si="28" ref="BC50:BM50">SUM(BC38,BC41,BC42,BC40,BC39)</f>
        <v>353244</v>
      </c>
      <c r="BD50" s="17">
        <f t="shared" si="28"/>
        <v>382646</v>
      </c>
      <c r="BE50" s="17">
        <f t="shared" si="28"/>
        <v>341339</v>
      </c>
      <c r="BF50" s="17">
        <f t="shared" si="28"/>
        <v>334206</v>
      </c>
      <c r="BG50" s="17">
        <f t="shared" si="28"/>
        <v>335875</v>
      </c>
      <c r="BH50" s="17">
        <f t="shared" si="28"/>
        <v>365438</v>
      </c>
      <c r="BI50" s="17">
        <f t="shared" si="28"/>
        <v>403402</v>
      </c>
      <c r="BJ50" s="17">
        <f t="shared" si="28"/>
        <v>426039</v>
      </c>
      <c r="BK50" s="17">
        <f t="shared" si="28"/>
        <v>438270</v>
      </c>
      <c r="BL50" s="17">
        <f t="shared" si="28"/>
        <v>454276</v>
      </c>
      <c r="BM50" s="17">
        <f t="shared" si="28"/>
        <v>373851</v>
      </c>
      <c r="BN50" s="17">
        <f>SUM(BN38,BN41,BN42,BN40,BN39)</f>
        <v>350177</v>
      </c>
      <c r="BO50" s="40">
        <f>SUM(BO38:BO42)</f>
        <v>345243</v>
      </c>
    </row>
    <row r="51" spans="2:67" ht="12.75">
      <c r="B51" s="2" t="s">
        <v>7</v>
      </c>
      <c r="C51" s="10">
        <f aca="true" t="shared" si="29" ref="C51:M51">SUM(C43,C44,C45,C46,C47)</f>
        <v>0</v>
      </c>
      <c r="D51" s="11">
        <f t="shared" si="29"/>
        <v>0</v>
      </c>
      <c r="E51" s="11">
        <f t="shared" si="29"/>
        <v>0</v>
      </c>
      <c r="F51" s="11">
        <f t="shared" si="29"/>
        <v>0</v>
      </c>
      <c r="G51" s="11">
        <f t="shared" si="29"/>
        <v>0</v>
      </c>
      <c r="H51" s="11">
        <f t="shared" si="29"/>
        <v>0</v>
      </c>
      <c r="I51" s="11">
        <f t="shared" si="29"/>
        <v>0</v>
      </c>
      <c r="J51" s="11">
        <f t="shared" si="29"/>
        <v>0</v>
      </c>
      <c r="K51" s="11">
        <f t="shared" si="29"/>
        <v>0</v>
      </c>
      <c r="L51" s="11">
        <f t="shared" si="29"/>
        <v>0</v>
      </c>
      <c r="M51" s="12">
        <f t="shared" si="29"/>
        <v>3865</v>
      </c>
      <c r="N51" s="12">
        <f>SUM(N43,N44,N45,N46,N47)</f>
        <v>3194</v>
      </c>
      <c r="O51" s="22">
        <f>SUM(O43:O47)</f>
        <v>4186</v>
      </c>
      <c r="P51" s="10">
        <f aca="true" t="shared" si="30" ref="P51:Z51">SUM(P43,P44,P45,P46,P47)</f>
        <v>8499</v>
      </c>
      <c r="Q51" s="11">
        <f t="shared" si="30"/>
        <v>8818</v>
      </c>
      <c r="R51" s="11">
        <f t="shared" si="30"/>
        <v>8177</v>
      </c>
      <c r="S51" s="11">
        <f t="shared" si="30"/>
        <v>7421</v>
      </c>
      <c r="T51" s="11">
        <f t="shared" si="30"/>
        <v>7589</v>
      </c>
      <c r="U51" s="11">
        <f t="shared" si="30"/>
        <v>7613</v>
      </c>
      <c r="V51" s="11">
        <f t="shared" si="30"/>
        <v>8503</v>
      </c>
      <c r="W51" s="11">
        <f t="shared" si="30"/>
        <v>7449</v>
      </c>
      <c r="X51" s="11">
        <f t="shared" si="30"/>
        <v>8052</v>
      </c>
      <c r="Y51" s="11">
        <f t="shared" si="30"/>
        <v>8428</v>
      </c>
      <c r="Z51" s="12">
        <f t="shared" si="30"/>
        <v>9573</v>
      </c>
      <c r="AA51" s="12">
        <f>SUM(AA43,AA44,AA45,AA46,AA47)</f>
        <v>9535</v>
      </c>
      <c r="AB51" s="22">
        <f>SUM(AB43:AB47)</f>
        <v>9481</v>
      </c>
      <c r="AC51" s="10">
        <f aca="true" t="shared" si="31" ref="AC51:AM51">SUM(AC43,AC44,AC45,AC46,AC47)</f>
        <v>3126</v>
      </c>
      <c r="AD51" s="11">
        <f t="shared" si="31"/>
        <v>3581</v>
      </c>
      <c r="AE51" s="11">
        <f t="shared" si="31"/>
        <v>3291</v>
      </c>
      <c r="AF51" s="11">
        <f t="shared" si="31"/>
        <v>3061</v>
      </c>
      <c r="AG51" s="11">
        <f t="shared" si="31"/>
        <v>3301</v>
      </c>
      <c r="AH51" s="16">
        <f t="shared" si="31"/>
        <v>3379</v>
      </c>
      <c r="AI51" s="16">
        <f t="shared" si="31"/>
        <v>3823</v>
      </c>
      <c r="AJ51" s="16">
        <f t="shared" si="31"/>
        <v>4094</v>
      </c>
      <c r="AK51" s="16">
        <f t="shared" si="31"/>
        <v>4568</v>
      </c>
      <c r="AL51" s="16">
        <f t="shared" si="31"/>
        <v>5436</v>
      </c>
      <c r="AM51" s="17">
        <f t="shared" si="31"/>
        <v>4144</v>
      </c>
      <c r="AN51" s="17">
        <f>SUM(AN43,AN44,AN45,AN46,AN47)</f>
        <v>4345</v>
      </c>
      <c r="AO51" s="22">
        <f>SUM(AO43:AO47)</f>
        <v>4706</v>
      </c>
      <c r="AP51" s="10">
        <f aca="true" t="shared" si="32" ref="AP51:AZ51">SUM(AP43,AP44,AP45,AP46,AP47)</f>
        <v>1255</v>
      </c>
      <c r="AQ51" s="11">
        <f t="shared" si="32"/>
        <v>1485</v>
      </c>
      <c r="AR51" s="11">
        <f t="shared" si="32"/>
        <v>1387</v>
      </c>
      <c r="AS51" s="11">
        <f t="shared" si="32"/>
        <v>1310</v>
      </c>
      <c r="AT51" s="11">
        <f t="shared" si="32"/>
        <v>3808</v>
      </c>
      <c r="AU51" s="16">
        <f t="shared" si="32"/>
        <v>4825</v>
      </c>
      <c r="AV51" s="16">
        <f t="shared" si="32"/>
        <v>4914</v>
      </c>
      <c r="AW51" s="16">
        <f t="shared" si="32"/>
        <v>5231</v>
      </c>
      <c r="AX51" s="16">
        <f t="shared" si="32"/>
        <v>4985</v>
      </c>
      <c r="AY51" s="16">
        <f t="shared" si="32"/>
        <v>5271</v>
      </c>
      <c r="AZ51" s="17">
        <f t="shared" si="32"/>
        <v>2147</v>
      </c>
      <c r="BA51" s="17">
        <f>SUM(BA43,BA44,BA45,BA46,BA47)</f>
        <v>2763</v>
      </c>
      <c r="BB51" s="22">
        <f>SUM(BB43:BB47)</f>
        <v>2329</v>
      </c>
      <c r="BC51" s="17">
        <f aca="true" t="shared" si="33" ref="BC51:BM51">SUM(BC43,BC44,BC45,BC46,BC47)</f>
        <v>204365</v>
      </c>
      <c r="BD51" s="17">
        <f t="shared" si="33"/>
        <v>211720</v>
      </c>
      <c r="BE51" s="17">
        <f t="shared" si="33"/>
        <v>163575</v>
      </c>
      <c r="BF51" s="17">
        <f t="shared" si="33"/>
        <v>168380</v>
      </c>
      <c r="BG51" s="17">
        <f t="shared" si="33"/>
        <v>172643</v>
      </c>
      <c r="BH51" s="17">
        <f t="shared" si="33"/>
        <v>171754</v>
      </c>
      <c r="BI51" s="17">
        <f t="shared" si="33"/>
        <v>192721</v>
      </c>
      <c r="BJ51" s="17">
        <f t="shared" si="33"/>
        <v>192097</v>
      </c>
      <c r="BK51" s="17">
        <f t="shared" si="33"/>
        <v>191358</v>
      </c>
      <c r="BL51" s="17">
        <f t="shared" si="33"/>
        <v>188198</v>
      </c>
      <c r="BM51" s="17">
        <f t="shared" si="33"/>
        <v>154364</v>
      </c>
      <c r="BN51" s="17">
        <f>SUM(BN43,BN44,BN45,BN46,BN47)</f>
        <v>140891</v>
      </c>
      <c r="BO51" s="40">
        <f>SUM(BO43:BO47)</f>
        <v>123053</v>
      </c>
    </row>
    <row r="52" spans="3:67" ht="12.75">
      <c r="C52" s="10"/>
      <c r="M52" s="8"/>
      <c r="N52" s="8"/>
      <c r="O52" s="9"/>
      <c r="P52" s="10"/>
      <c r="Z52" s="8"/>
      <c r="AA52" s="8"/>
      <c r="AB52" s="9"/>
      <c r="AC52" s="10"/>
      <c r="AD52" s="11"/>
      <c r="AE52" s="11"/>
      <c r="AF52" s="11"/>
      <c r="AG52" s="11"/>
      <c r="AH52" s="11"/>
      <c r="AI52" s="11"/>
      <c r="AJ52" s="11"/>
      <c r="AK52" s="11"/>
      <c r="AL52" s="11"/>
      <c r="AM52" s="12"/>
      <c r="AN52" s="12"/>
      <c r="AO52" s="9"/>
      <c r="AP52" s="10"/>
      <c r="AQ52" s="11"/>
      <c r="AR52" s="11"/>
      <c r="AS52" s="11"/>
      <c r="AT52" s="11"/>
      <c r="AU52" s="11"/>
      <c r="AV52" s="11"/>
      <c r="AW52" s="11"/>
      <c r="AX52" s="11"/>
      <c r="AY52" s="11"/>
      <c r="AZ52" s="12"/>
      <c r="BA52" s="12"/>
      <c r="BB52" s="9"/>
      <c r="BC52" s="41"/>
      <c r="BM52" s="37"/>
      <c r="BN52" s="37"/>
      <c r="BO52" s="42"/>
    </row>
    <row r="53" spans="2:67" ht="12.75">
      <c r="B53" s="4" t="s">
        <v>16</v>
      </c>
      <c r="C53" s="43">
        <f aca="true" t="shared" si="34" ref="C53:L53">SUM(C50:C51)</f>
        <v>0</v>
      </c>
      <c r="D53" s="44">
        <f t="shared" si="34"/>
        <v>0</v>
      </c>
      <c r="E53" s="44">
        <f t="shared" si="34"/>
        <v>0</v>
      </c>
      <c r="F53" s="44">
        <f t="shared" si="34"/>
        <v>0</v>
      </c>
      <c r="G53" s="44">
        <f t="shared" si="34"/>
        <v>0</v>
      </c>
      <c r="H53" s="44">
        <f t="shared" si="34"/>
        <v>0</v>
      </c>
      <c r="I53" s="44">
        <f t="shared" si="34"/>
        <v>0</v>
      </c>
      <c r="J53" s="44">
        <f t="shared" si="34"/>
        <v>0</v>
      </c>
      <c r="K53" s="44">
        <f t="shared" si="34"/>
        <v>0</v>
      </c>
      <c r="L53" s="44">
        <f t="shared" si="34"/>
        <v>0</v>
      </c>
      <c r="M53" s="45">
        <f>SUM(M49:M51)</f>
        <v>29090</v>
      </c>
      <c r="N53" s="45">
        <f>SUM(N49:N51)</f>
        <v>27742</v>
      </c>
      <c r="O53" s="40">
        <f>SUM(O49:O51)</f>
        <v>33042</v>
      </c>
      <c r="P53" s="45">
        <f aca="true" t="shared" si="35" ref="P53:Y53">SUM(P49:P51)</f>
        <v>26441</v>
      </c>
      <c r="Q53" s="45">
        <f t="shared" si="35"/>
        <v>27024</v>
      </c>
      <c r="R53" s="45">
        <f t="shared" si="35"/>
        <v>25276</v>
      </c>
      <c r="S53" s="45">
        <f t="shared" si="35"/>
        <v>22152</v>
      </c>
      <c r="T53" s="45">
        <f t="shared" si="35"/>
        <v>22022</v>
      </c>
      <c r="U53" s="45">
        <f t="shared" si="35"/>
        <v>22922</v>
      </c>
      <c r="V53" s="45">
        <f t="shared" si="35"/>
        <v>25507</v>
      </c>
      <c r="W53" s="45">
        <f t="shared" si="35"/>
        <v>22247</v>
      </c>
      <c r="X53" s="45">
        <f t="shared" si="35"/>
        <v>24704</v>
      </c>
      <c r="Y53" s="45">
        <f t="shared" si="35"/>
        <v>24930</v>
      </c>
      <c r="Z53" s="45">
        <f>SUM(Z49:Z51)</f>
        <v>25807</v>
      </c>
      <c r="AA53" s="45">
        <f>SUM(AA49:AA51)</f>
        <v>25422</v>
      </c>
      <c r="AB53" s="40">
        <f>SUM(AB49:AB51)</f>
        <v>24683</v>
      </c>
      <c r="AC53" s="43">
        <f>SUM(AC49:AC51)</f>
        <v>13828</v>
      </c>
      <c r="AD53" s="43">
        <f aca="true" t="shared" si="36" ref="AD53:AN53">SUM(AD49:AD51)</f>
        <v>15172</v>
      </c>
      <c r="AE53" s="43">
        <f t="shared" si="36"/>
        <v>14139</v>
      </c>
      <c r="AF53" s="43">
        <f t="shared" si="36"/>
        <v>13226</v>
      </c>
      <c r="AG53" s="43">
        <f t="shared" si="36"/>
        <v>14464</v>
      </c>
      <c r="AH53" s="43">
        <f t="shared" si="36"/>
        <v>15112</v>
      </c>
      <c r="AI53" s="43">
        <f t="shared" si="36"/>
        <v>17343</v>
      </c>
      <c r="AJ53" s="43">
        <f t="shared" si="36"/>
        <v>18421</v>
      </c>
      <c r="AK53" s="43">
        <f t="shared" si="36"/>
        <v>19771</v>
      </c>
      <c r="AL53" s="43">
        <f t="shared" si="36"/>
        <v>21272</v>
      </c>
      <c r="AM53" s="43">
        <f t="shared" si="36"/>
        <v>17246</v>
      </c>
      <c r="AN53" s="43">
        <f t="shared" si="36"/>
        <v>17680</v>
      </c>
      <c r="AO53" s="40">
        <f>SUM(AO49:AO51)</f>
        <v>18636</v>
      </c>
      <c r="AP53" s="43">
        <f>SUM(AP49:AP51)</f>
        <v>4925</v>
      </c>
      <c r="AQ53" s="43">
        <f aca="true" t="shared" si="37" ref="AQ53:BA53">SUM(AQ49:AQ51)</f>
        <v>5757</v>
      </c>
      <c r="AR53" s="43">
        <f t="shared" si="37"/>
        <v>5885</v>
      </c>
      <c r="AS53" s="43">
        <f t="shared" si="37"/>
        <v>5525</v>
      </c>
      <c r="AT53" s="43">
        <f t="shared" si="37"/>
        <v>14772</v>
      </c>
      <c r="AU53" s="43">
        <f t="shared" si="37"/>
        <v>19591</v>
      </c>
      <c r="AV53" s="43">
        <f t="shared" si="37"/>
        <v>19477</v>
      </c>
      <c r="AW53" s="43">
        <f t="shared" si="37"/>
        <v>28684</v>
      </c>
      <c r="AX53" s="43">
        <f t="shared" si="37"/>
        <v>32318</v>
      </c>
      <c r="AY53" s="43">
        <f t="shared" si="37"/>
        <v>38467</v>
      </c>
      <c r="AZ53" s="43">
        <f t="shared" si="37"/>
        <v>10940</v>
      </c>
      <c r="BA53" s="43">
        <f t="shared" si="37"/>
        <v>14071</v>
      </c>
      <c r="BB53" s="40">
        <f>SUM(BB49:BB51)</f>
        <v>11870</v>
      </c>
      <c r="BC53" s="44">
        <f aca="true" t="shared" si="38" ref="BC53:BL53">SUM(BC49:BC51)</f>
        <v>656576</v>
      </c>
      <c r="BD53" s="44">
        <f t="shared" si="38"/>
        <v>695472</v>
      </c>
      <c r="BE53" s="44">
        <f t="shared" si="38"/>
        <v>599198</v>
      </c>
      <c r="BF53" s="44">
        <f t="shared" si="38"/>
        <v>592055</v>
      </c>
      <c r="BG53" s="44">
        <f t="shared" si="38"/>
        <v>600102</v>
      </c>
      <c r="BH53" s="44">
        <f t="shared" si="38"/>
        <v>632328</v>
      </c>
      <c r="BI53" s="44">
        <f t="shared" si="38"/>
        <v>683656</v>
      </c>
      <c r="BJ53" s="44">
        <f t="shared" si="38"/>
        <v>707215</v>
      </c>
      <c r="BK53" s="44">
        <f t="shared" si="38"/>
        <v>720473</v>
      </c>
      <c r="BL53" s="44">
        <f t="shared" si="38"/>
        <v>732990</v>
      </c>
      <c r="BM53" s="44">
        <f>SUM(BM49:BM51)</f>
        <v>598778</v>
      </c>
      <c r="BN53" s="44">
        <f>SUM(BN49:BN51)</f>
        <v>553973</v>
      </c>
      <c r="BO53" s="40">
        <f>SUM(BO49:BO51)</f>
        <v>524593</v>
      </c>
    </row>
    <row r="55" ht="12.75">
      <c r="B55" s="32" t="s">
        <v>18</v>
      </c>
    </row>
    <row r="56" ht="12.75">
      <c r="B56" s="32" t="s">
        <v>17</v>
      </c>
    </row>
  </sheetData>
  <sheetProtection/>
  <mergeCells count="11">
    <mergeCell ref="C4:O7"/>
    <mergeCell ref="AC4:AO7"/>
    <mergeCell ref="AP4:BB7"/>
    <mergeCell ref="BC4:BO7"/>
    <mergeCell ref="BP4:CB7"/>
    <mergeCell ref="C31:O34"/>
    <mergeCell ref="P31:AB34"/>
    <mergeCell ref="AP31:BB34"/>
    <mergeCell ref="BC31:BO34"/>
    <mergeCell ref="AC31:AO34"/>
    <mergeCell ref="P4:AB7"/>
  </mergeCells>
  <printOptions gridLines="1"/>
  <pageMargins left="0.15763888888888888" right="0" top="0.9840277777777778" bottom="0.9840277777777778" header="0.5118055555555556" footer="0.5118055555555556"/>
  <pageSetup fitToHeight="1" fitToWidth="1" horizontalDpi="300" verticalDpi="300" orientation="portrait" paperSize="9" r:id="rId1"/>
  <ignoredErrors>
    <ignoredError sqref="AB25:AB26" formula="1"/>
    <ignoredError sqref="AB23:AB24 AO26 BB26 BO26 CB23:CB26 AO23:AZ25 BB23:BM25 BO23:BZ25" formula="1" formulaRange="1"/>
    <ignoredError sqref="O23:O24 AC23:AE24 C23:M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 Michel</dc:creator>
  <cp:keywords/>
  <dc:description/>
  <cp:lastModifiedBy>Atanassoff Nadine</cp:lastModifiedBy>
  <dcterms:created xsi:type="dcterms:W3CDTF">2009-06-08T09:26:36Z</dcterms:created>
  <dcterms:modified xsi:type="dcterms:W3CDTF">2023-06-05T07:40:42Z</dcterms:modified>
  <cp:category/>
  <cp:version/>
  <cp:contentType/>
  <cp:contentStatus/>
</cp:coreProperties>
</file>